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thomasmuller/Dropbox/EAS TM/EAS Schallmessung/2022/"/>
    </mc:Choice>
  </mc:AlternateContent>
  <xr:revisionPtr revIDLastSave="0" documentId="8_{68A43F2B-F5DA-2947-9CD3-8EE2F3992A14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Datenformular" sheetId="1" r:id="rId1"/>
  </sheets>
  <externalReferences>
    <externalReference r:id="rId2"/>
  </externalReferences>
  <definedNames>
    <definedName name="ALPHA">[1]Berechnung!$G$185</definedName>
    <definedName name="ar">[1]Berechnung!$J$207</definedName>
    <definedName name="Aref">[1]Berechnung!$N$53</definedName>
    <definedName name="at">[1]Berechnung!$J$205</definedName>
    <definedName name="CONDITIO">[1]Berechnung!$J$160</definedName>
    <definedName name="CORR_A">[1]Berechnung!$P$225</definedName>
    <definedName name="CORR_B">[1]Berechnung!$P$227</definedName>
    <definedName name="CORR_C">[1]Berechnung!$P$229</definedName>
    <definedName name="D">[1]Berechnung!$G$18</definedName>
    <definedName name="D_15">[1]Berechnung!$J$27</definedName>
    <definedName name="DELT_1">[1]Berechnung!$T$70</definedName>
    <definedName name="DELT_2">[1]Berechnung!$U$70</definedName>
    <definedName name="DELT_3">[1]Berechnung!$V$70</definedName>
    <definedName name="DELTA">[1]Berechnung!$G$170</definedName>
    <definedName name="DELTA1">[1]Berechnung!$J$201</definedName>
    <definedName name="DELTA2">[1]Berechnung!$J$235</definedName>
    <definedName name="DELTA3">[1]Berechnung!$J$240</definedName>
    <definedName name="DELTA4">#REF!</definedName>
    <definedName name="DELTAM">[1]Berechnung!$J$189</definedName>
    <definedName name="_xlnm.Print_Area" localSheetId="0">Datenformular!$A$1:$H$77</definedName>
    <definedName name="ETHA">[1]Berechnung!$J$170</definedName>
    <definedName name="H">[1]Berechnung!$J$123</definedName>
    <definedName name="H_1">[1]Berechnung!$E$57</definedName>
    <definedName name="H0">[1]Berechnung!$H$53</definedName>
    <definedName name="HMAX">[1]Berechnung!$N$47</definedName>
    <definedName name="HMIN">[1]Berechnung!$P$47</definedName>
    <definedName name="HREF">[1]Berechnung!$J$47</definedName>
    <definedName name="HREF_1">[1]Berechnung!$J$45</definedName>
    <definedName name="HTEST">[1]Berechnung!$J$129</definedName>
    <definedName name="L">[1]Berechnung!$J$42</definedName>
    <definedName name="LA">[1]Berechnung!$R$70:$R$75</definedName>
    <definedName name="LA_2">[1]Berechnung!$V$70:$V$75</definedName>
    <definedName name="LATEST">[1]Berechnung!$J$139</definedName>
    <definedName name="Length_units">Datenformular!$S$9:$S$13</definedName>
    <definedName name="MREF">[1]Berechnung!$K$213</definedName>
    <definedName name="MTEST">[1]Berechnung!$K$219</definedName>
    <definedName name="MTOW">[1]Berechnung!$H$12</definedName>
    <definedName name="NO">[1]Berechnung!$I$255</definedName>
    <definedName name="NREF">[1]Berechnung!$J$34</definedName>
    <definedName name="NTEST">[1]Berechnung!$J$132</definedName>
    <definedName name="NUMBER">[1]Berechnung!$J$117</definedName>
    <definedName name="PAGE1">[1]Berechnung!$B$4:$S$49</definedName>
    <definedName name="PAGE2">[1]Berechnung!$B$51:$S$90</definedName>
    <definedName name="PAGE3">[1]Berechnung!$B$92:$S$141</definedName>
    <definedName name="PAGE4">[1]Berechnung!$B$143:$S$191</definedName>
    <definedName name="PAGE5">[1]Berechnung!$B$193:$S$242</definedName>
    <definedName name="PAGE6">[1]Berechnung!$B$243:$S$252</definedName>
    <definedName name="PREF">[1]Berechnung!$J$30</definedName>
    <definedName name="Print_Area_MI">[1]Berechnung!$B$4:$S$252</definedName>
    <definedName name="PTEST">[1]Berechnung!$J$134</definedName>
    <definedName name="Speed_units">Datenformular!$U$9:$U$11</definedName>
    <definedName name="T_1">[1]Berechnung!$D$57</definedName>
    <definedName name="THETA">[1]Berechnung!$J$121</definedName>
    <definedName name="V_speed_units">Datenformular!$V$9:$V$10</definedName>
    <definedName name="VH">#REF!</definedName>
    <definedName name="VMAX">[1]Berechnung!$E$137</definedName>
    <definedName name="VMIN">[1]Berechnung!$E$136</definedName>
    <definedName name="VS">[1]Berechnung!$J$40</definedName>
    <definedName name="VTEST">[1]Berechnung!$J$136</definedName>
    <definedName name="VY">[1]Berechnung!$L$36</definedName>
    <definedName name="YES">[1]Berechnung!$I$254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G43" i="1" l="1"/>
  <c r="C49" i="1" l="1"/>
  <c r="C33" i="1"/>
  <c r="V10" i="1" l="1"/>
  <c r="V9" i="1"/>
  <c r="C30" i="1" l="1"/>
  <c r="G28" i="1" l="1"/>
  <c r="E49" i="1" l="1"/>
  <c r="E43" i="1" l="1"/>
  <c r="C43" i="1"/>
  <c r="C28" i="1"/>
  <c r="G31" i="1"/>
  <c r="G30" i="1"/>
  <c r="C31" i="1"/>
  <c r="G33" i="1"/>
  <c r="C32" i="1"/>
  <c r="B36" i="1"/>
  <c r="E65" i="1" l="1"/>
  <c r="E66" i="1" s="1"/>
  <c r="E67" i="1" s="1"/>
  <c r="E68" i="1" s="1"/>
  <c r="E69" i="1" s="1"/>
  <c r="E70" i="1" s="1"/>
  <c r="E71" i="1" s="1"/>
</calcChain>
</file>

<file path=xl/sharedStrings.xml><?xml version="1.0" encoding="utf-8"?>
<sst xmlns="http://schemas.openxmlformats.org/spreadsheetml/2006/main" count="353" uniqueCount="220">
  <si>
    <t>EAS Noise Test - Relevant Data and Parameters</t>
  </si>
  <si>
    <t>Owner</t>
  </si>
  <si>
    <t>Association / Group (opt.)</t>
  </si>
  <si>
    <t>Length_units</t>
  </si>
  <si>
    <t>Weight_units</t>
  </si>
  <si>
    <t>Speed_units</t>
  </si>
  <si>
    <t>V_speed_units</t>
  </si>
  <si>
    <t>Prop_types</t>
  </si>
  <si>
    <t>Prop_tips</t>
  </si>
  <si>
    <t>PWR_units</t>
  </si>
  <si>
    <t>Time_limit</t>
  </si>
  <si>
    <t>Boolean</t>
  </si>
  <si>
    <t>Category</t>
  </si>
  <si>
    <t>Noise tests</t>
  </si>
  <si>
    <t>Propeller blades</t>
  </si>
  <si>
    <t>Last name</t>
  </si>
  <si>
    <t>m</t>
  </si>
  <si>
    <t>kg</t>
  </si>
  <si>
    <t>kt</t>
  </si>
  <si>
    <t>Fixed pitch</t>
  </si>
  <si>
    <t>Round</t>
  </si>
  <si>
    <t>hp</t>
  </si>
  <si>
    <t>Unlimited</t>
  </si>
  <si>
    <t>Yes</t>
  </si>
  <si>
    <t>Experimental / Homebuilt</t>
  </si>
  <si>
    <t>First name</t>
  </si>
  <si>
    <t>cm</t>
  </si>
  <si>
    <t>lbs</t>
  </si>
  <si>
    <t>mph</t>
  </si>
  <si>
    <t>m/s</t>
  </si>
  <si>
    <t>Constant speed</t>
  </si>
  <si>
    <t>Rectangular</t>
  </si>
  <si>
    <t>KW</t>
  </si>
  <si>
    <t>No</t>
  </si>
  <si>
    <t>Certified</t>
  </si>
  <si>
    <t>Street, house number</t>
  </si>
  <si>
    <t>mm</t>
  </si>
  <si>
    <t>km/h</t>
  </si>
  <si>
    <t>Inflight adjustable</t>
  </si>
  <si>
    <t>Q-Tip</t>
  </si>
  <si>
    <t>Ultralight</t>
  </si>
  <si>
    <t>Postal Code, Place</t>
  </si>
  <si>
    <t>in</t>
  </si>
  <si>
    <t>Ground adjustable</t>
  </si>
  <si>
    <t>Phone</t>
  </si>
  <si>
    <t>ft</t>
  </si>
  <si>
    <t>Mobile phone (opt.)</t>
  </si>
  <si>
    <t>Work phone number (opt.)</t>
  </si>
  <si>
    <t>e-mail</t>
  </si>
  <si>
    <t>Pilot</t>
  </si>
  <si>
    <t>Aircraft</t>
  </si>
  <si>
    <t>Type of aircraft</t>
  </si>
  <si>
    <t>Example: "Vans RV-8"</t>
  </si>
  <si>
    <t>Immatriculation</t>
  </si>
  <si>
    <t>Example: "HB-YKG"</t>
  </si>
  <si>
    <t>Choose from dropdown list.</t>
  </si>
  <si>
    <t>Max.Takoff Weight MTOW</t>
  </si>
  <si>
    <t>Accoding to AFM</t>
  </si>
  <si>
    <t>Noise tests done before</t>
  </si>
  <si>
    <t>Manfacturer</t>
  </si>
  <si>
    <t>Example: "Prince"</t>
  </si>
  <si>
    <t>Example: "68x83 inch"</t>
  </si>
  <si>
    <t>Tip shape</t>
  </si>
  <si>
    <t>Diameter</t>
  </si>
  <si>
    <t>Engine</t>
  </si>
  <si>
    <t>Manufacturer</t>
  </si>
  <si>
    <t>Example: "Lycoming"</t>
  </si>
  <si>
    <t>Engine model</t>
  </si>
  <si>
    <t>Example: "IO-360"</t>
  </si>
  <si>
    <t>Turbocharged</t>
  </si>
  <si>
    <t>Only for turbocharged engines</t>
  </si>
  <si>
    <t>Maximum RPM</t>
  </si>
  <si>
    <t>RPM</t>
  </si>
  <si>
    <t>Maximum power</t>
  </si>
  <si>
    <t>Nominal Power at full throttle, maximum RPM (above) and at sealevel. From datasheet.</t>
  </si>
  <si>
    <t>Time limit for max power</t>
  </si>
  <si>
    <t>min</t>
  </si>
  <si>
    <t>RPM at Vy</t>
  </si>
  <si>
    <t>Power at Vy</t>
  </si>
  <si>
    <t>Gear reduction</t>
  </si>
  <si>
    <t>:1</t>
  </si>
  <si>
    <t>Example: "2:1"</t>
  </si>
  <si>
    <t>Exhaust system</t>
  </si>
  <si>
    <t>Muffler manufacturer</t>
  </si>
  <si>
    <t>Example: "Liese"</t>
  </si>
  <si>
    <t>Muffler model</t>
  </si>
  <si>
    <t>Example: "RV-8"</t>
  </si>
  <si>
    <t>Number of exhausts</t>
  </si>
  <si>
    <t>Example: 2</t>
  </si>
  <si>
    <t>Weight &amp; Balance</t>
  </si>
  <si>
    <t>Empty weight</t>
  </si>
  <si>
    <t>According to AFM</t>
  </si>
  <si>
    <t>Arm of empty aircraft</t>
  </si>
  <si>
    <t>Arm - Fuel 1</t>
  </si>
  <si>
    <t>Arm - Fuel 2</t>
  </si>
  <si>
    <t>Arm - Pilot(s)</t>
  </si>
  <si>
    <t>Arm - Pax (s)</t>
  </si>
  <si>
    <t>Arm - Baggage</t>
  </si>
  <si>
    <t>Forward CG limit</t>
  </si>
  <si>
    <t>Aft CG limit</t>
  </si>
  <si>
    <t>Form for Airplanes &amp; Helicopters</t>
  </si>
  <si>
    <t>Model</t>
  </si>
  <si>
    <t>Type</t>
  </si>
  <si>
    <t>Airplane</t>
  </si>
  <si>
    <t>Helicopter</t>
  </si>
  <si>
    <t>Gyrocopter</t>
  </si>
  <si>
    <t>Number of blades</t>
  </si>
  <si>
    <t>Number of noise tests that have been done with this aircraft before.</t>
  </si>
  <si>
    <t>Referenzen zu den anderen Dateien</t>
  </si>
  <si>
    <t>Anmeldung</t>
  </si>
  <si>
    <t>Auswertung Flugzeug</t>
  </si>
  <si>
    <t>Zelle</t>
  </si>
  <si>
    <t>Umwandlung</t>
  </si>
  <si>
    <t>Choose from dropdown list</t>
  </si>
  <si>
    <t>Name</t>
  </si>
  <si>
    <t>Vorname</t>
  </si>
  <si>
    <t>Referenz</t>
  </si>
  <si>
    <t>EAS-Member</t>
  </si>
  <si>
    <r>
      <t>This form has to be filled in completely (</t>
    </r>
    <r>
      <rPr>
        <b/>
        <i/>
        <sz val="10"/>
        <rFont val="Arial"/>
        <family val="2"/>
      </rPr>
      <t>white fields</t>
    </r>
    <r>
      <rPr>
        <i/>
        <sz val="10"/>
        <rFont val="Arial"/>
        <family val="2"/>
      </rPr>
      <t>)  and returned at least 1 week before the measurement day. Units can be chosen from dropdown list.</t>
    </r>
  </si>
  <si>
    <t>EAS Member</t>
  </si>
  <si>
    <t>Strasse</t>
  </si>
  <si>
    <t>PLZ Ort</t>
  </si>
  <si>
    <t>Mobile</t>
  </si>
  <si>
    <t>Email</t>
  </si>
  <si>
    <t>Remarks</t>
  </si>
  <si>
    <t>(optional)</t>
  </si>
  <si>
    <t>Capitals</t>
  </si>
  <si>
    <t>Text</t>
  </si>
  <si>
    <t>Immatrikulation</t>
  </si>
  <si>
    <t>Immat</t>
  </si>
  <si>
    <t>Remark</t>
  </si>
  <si>
    <t>Teilnehmerliste</t>
  </si>
  <si>
    <t>Spalte</t>
  </si>
  <si>
    <t>E</t>
  </si>
  <si>
    <t>before</t>
  </si>
  <si>
    <t>F</t>
  </si>
  <si>
    <t>G</t>
  </si>
  <si>
    <t>H</t>
  </si>
  <si>
    <t>I</t>
  </si>
  <si>
    <t>J</t>
  </si>
  <si>
    <t>BoolD</t>
  </si>
  <si>
    <t>Flugzeugtyp</t>
  </si>
  <si>
    <t>D</t>
  </si>
  <si>
    <t>Auswertung Helikopter</t>
  </si>
  <si>
    <t>I5</t>
  </si>
  <si>
    <t>I6</t>
  </si>
  <si>
    <t>I7</t>
  </si>
  <si>
    <t>I8</t>
  </si>
  <si>
    <t>J10</t>
  </si>
  <si>
    <t>J13</t>
  </si>
  <si>
    <t>J11</t>
  </si>
  <si>
    <t>J14</t>
  </si>
  <si>
    <t>D10</t>
  </si>
  <si>
    <t>A</t>
  </si>
  <si>
    <t>KapTyp</t>
  </si>
  <si>
    <t>D8</t>
  </si>
  <si>
    <t>D9</t>
  </si>
  <si>
    <t>F8</t>
  </si>
  <si>
    <t>EAS</t>
  </si>
  <si>
    <t>Q</t>
  </si>
  <si>
    <t>Kat</t>
  </si>
  <si>
    <t>KapDatum</t>
  </si>
  <si>
    <t>D14</t>
  </si>
  <si>
    <t>D13</t>
  </si>
  <si>
    <t>D16</t>
  </si>
  <si>
    <t>D17</t>
  </si>
  <si>
    <t>m/s(km/h)</t>
  </si>
  <si>
    <t>D18</t>
  </si>
  <si>
    <t>F9</t>
  </si>
  <si>
    <t>plus1</t>
  </si>
  <si>
    <t>Tests</t>
  </si>
  <si>
    <t>D34</t>
  </si>
  <si>
    <t>D35</t>
  </si>
  <si>
    <t>H36</t>
  </si>
  <si>
    <t>prop</t>
  </si>
  <si>
    <t>H39</t>
  </si>
  <si>
    <t>tip</t>
  </si>
  <si>
    <t>D37</t>
  </si>
  <si>
    <t>D38</t>
  </si>
  <si>
    <t>D40</t>
  </si>
  <si>
    <t>N/A</t>
  </si>
  <si>
    <t>D20</t>
  </si>
  <si>
    <t>D21</t>
  </si>
  <si>
    <t>H26</t>
  </si>
  <si>
    <t>turbo</t>
  </si>
  <si>
    <t>D23</t>
  </si>
  <si>
    <t>F27</t>
  </si>
  <si>
    <t>F22</t>
  </si>
  <si>
    <t>PS</t>
  </si>
  <si>
    <t>H25</t>
  </si>
  <si>
    <t>D27</t>
  </si>
  <si>
    <t>F24</t>
  </si>
  <si>
    <t>D31</t>
  </si>
  <si>
    <t>D29</t>
  </si>
  <si>
    <t>D30</t>
  </si>
  <si>
    <t>D32</t>
  </si>
  <si>
    <t>D53</t>
  </si>
  <si>
    <t>unit-&gt;D52</t>
  </si>
  <si>
    <t>E53</t>
  </si>
  <si>
    <t>unit-&gt;E52</t>
  </si>
  <si>
    <t>E54</t>
  </si>
  <si>
    <t>E55</t>
  </si>
  <si>
    <t>E56</t>
  </si>
  <si>
    <t>E57</t>
  </si>
  <si>
    <t>E58</t>
  </si>
  <si>
    <t>E63</t>
  </si>
  <si>
    <t>F63</t>
  </si>
  <si>
    <t>Max. allowed RPM of engine-propeller combination (constant speed prop: governer limit)</t>
  </si>
  <si>
    <t>From engine datasheet (graph showing power over RPM at full throttle and sealevel)</t>
  </si>
  <si>
    <t>RPM at Vy with max. take-off power setting</t>
  </si>
  <si>
    <t>K</t>
  </si>
  <si>
    <t>R</t>
  </si>
  <si>
    <t>AD</t>
  </si>
  <si>
    <t>Z</t>
  </si>
  <si>
    <t>AC(AE)</t>
  </si>
  <si>
    <t>AA(AF)</t>
  </si>
  <si>
    <t>AB</t>
  </si>
  <si>
    <t>L,M,N</t>
  </si>
  <si>
    <t>(Z)</t>
  </si>
  <si>
    <t>Version 2020-08-24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</si>
</sst>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Verdana"/>
      <family val="2"/>
      <charset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7" fillId="2" borderId="4" applyNumberFormat="0" applyFont="0" applyAlignment="0" applyProtection="0"/>
    <xf numFmtId="0" fontId="7" fillId="2" borderId="4" applyNumberFormat="0" applyFont="0" applyAlignment="0" applyProtection="0"/>
    <xf numFmtId="0" fontId="7" fillId="0" borderId="0"/>
    <xf numFmtId="0" fontId="7" fillId="0" borderId="0"/>
  </cellStyleXfs>
  <cellXfs count="40">
    <xf numFmtId="0" fontId="0" fillId="0" borderId="0" xfId="0"/>
    <xf numFmtId="0" fontId="0" fillId="15" borderId="0" xfId="0" applyFill="1"/>
    <xf numFmtId="0" fontId="1" fillId="16" borderId="0" xfId="0" applyFont="1" applyFill="1"/>
    <xf numFmtId="0" fontId="0" fillId="16" borderId="0" xfId="0" applyFill="1"/>
    <xf numFmtId="0" fontId="2" fillId="16" borderId="0" xfId="0" applyFont="1" applyFill="1"/>
    <xf numFmtId="0" fontId="0" fillId="16" borderId="0" xfId="0" applyFill="1" applyAlignment="1">
      <alignment horizontal="right"/>
    </xf>
    <xf numFmtId="0" fontId="2" fillId="15" borderId="0" xfId="0" applyFont="1" applyFill="1"/>
    <xf numFmtId="0" fontId="3" fillId="15" borderId="0" xfId="0" applyFont="1" applyFill="1"/>
    <xf numFmtId="0" fontId="4" fillId="15" borderId="0" xfId="0" applyFont="1" applyFill="1"/>
    <xf numFmtId="0" fontId="4" fillId="0" borderId="0" xfId="0" applyFont="1"/>
    <xf numFmtId="0" fontId="0" fillId="15" borderId="0" xfId="0" applyFill="1" applyBorder="1"/>
    <xf numFmtId="0" fontId="3" fillId="15" borderId="0" xfId="0" applyFont="1" applyFill="1" applyProtection="1"/>
    <xf numFmtId="0" fontId="0" fillId="15" borderId="0" xfId="0" applyFill="1" applyProtection="1"/>
    <xf numFmtId="0" fontId="0" fillId="0" borderId="0" xfId="0" applyFill="1"/>
    <xf numFmtId="0" fontId="0" fillId="0" borderId="0" xfId="0" applyProtection="1"/>
    <xf numFmtId="0" fontId="0" fillId="0" borderId="0" xfId="0" applyFill="1" applyProtection="1"/>
    <xf numFmtId="0" fontId="0" fillId="0" borderId="6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0" fillId="0" borderId="9" xfId="0" quotePrefix="1" applyFill="1" applyBorder="1"/>
    <xf numFmtId="0" fontId="0" fillId="17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Fill="1" applyBorder="1"/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0" fillId="17" borderId="1" xfId="0" applyNumberFormat="1" applyFill="1" applyBorder="1" applyAlignment="1" applyProtection="1">
      <alignment horizontal="left"/>
      <protection locked="0"/>
    </xf>
    <xf numFmtId="49" fontId="0" fillId="17" borderId="2" xfId="0" applyNumberFormat="1" applyFill="1" applyBorder="1" applyAlignment="1" applyProtection="1">
      <alignment horizontal="left"/>
      <protection locked="0"/>
    </xf>
    <xf numFmtId="0" fontId="0" fillId="17" borderId="1" xfId="0" applyFill="1" applyBorder="1" applyAlignment="1" applyProtection="1">
      <alignment horizontal="left"/>
      <protection locked="0"/>
    </xf>
    <xf numFmtId="0" fontId="0" fillId="17" borderId="2" xfId="0" applyFill="1" applyBorder="1" applyAlignment="1" applyProtection="1">
      <alignment horizontal="left"/>
      <protection locked="0"/>
    </xf>
    <xf numFmtId="0" fontId="0" fillId="17" borderId="5" xfId="0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0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Excel Built-in Normal" xfId="13" xr:uid="{00000000-0005-0000-0000-00000C000000}"/>
    <cellStyle name="Hyperlink 2" xfId="14" xr:uid="{00000000-0005-0000-0000-00000D000000}"/>
    <cellStyle name="Milliers_Tech sheet_1" xfId="15" xr:uid="{00000000-0005-0000-0000-00000E000000}"/>
    <cellStyle name="Notiz 2" xfId="16" xr:uid="{00000000-0005-0000-0000-00000F000000}"/>
    <cellStyle name="Notiz 3" xfId="17" xr:uid="{00000000-0005-0000-0000-000010000000}"/>
    <cellStyle name="Standard" xfId="0" builtinId="0"/>
    <cellStyle name="Standard 2" xfId="18" xr:uid="{00000000-0005-0000-0000-000012000000}"/>
    <cellStyle name="Standard 3" xfId="19" xr:uid="{00000000-0005-0000-0000-000013000000}"/>
  </cellStyles>
  <dxfs count="5">
    <dxf>
      <border>
        <top/>
        <vertical/>
        <horizontal/>
      </border>
    </dxf>
    <dxf>
      <font>
        <color theme="0" tint="-0.14996795556505021"/>
        <name val="Cambria"/>
        <scheme val="none"/>
      </font>
      <fill>
        <patternFill>
          <bgColor theme="0" tint="-0.14996795556505021"/>
        </patternFill>
      </fill>
      <border>
        <left/>
        <right/>
      </border>
    </dxf>
    <dxf>
      <font>
        <color theme="0" tint="-0.14996795556505021"/>
        <name val="Cambria"/>
        <scheme val="none"/>
      </font>
      <fill>
        <patternFill>
          <bgColor theme="0" tint="-0.14996795556505021"/>
        </patternFill>
      </fill>
      <border>
        <left/>
        <right/>
      </border>
    </dxf>
    <dxf>
      <font>
        <color theme="1" tint="0.34998626667073579"/>
      </font>
      <fill>
        <patternFill>
          <bgColor theme="0" tint="-0.14996795556505021"/>
        </patternFill>
      </fill>
      <border>
        <left/>
        <right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0datenAM/7RSA/SCHALL/Lm12-05-00/hb-yiq/Test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Foto"/>
      <sheetName val="Berechnu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-0.249977111117893"/>
    <pageSetUpPr fitToPage="1"/>
  </sheetPr>
  <dimension ref="A1:AE78"/>
  <sheetViews>
    <sheetView tabSelected="1" zoomScale="85" zoomScaleNormal="85" workbookViewId="0">
      <selection activeCell="D13" sqref="D13:E13"/>
    </sheetView>
  </sheetViews>
  <sheetFormatPr baseColWidth="10" defaultColWidth="11.5" defaultRowHeight="13" x14ac:dyDescent="0.15"/>
  <cols>
    <col min="1" max="1" width="1.33203125" style="13" customWidth="1"/>
    <col min="2" max="2" width="2.5" style="13" customWidth="1"/>
    <col min="3" max="3" width="25.1640625" style="13" customWidth="1"/>
    <col min="4" max="4" width="23.5" style="13" customWidth="1"/>
    <col min="5" max="5" width="9" customWidth="1"/>
    <col min="6" max="6" width="1.5" customWidth="1"/>
    <col min="7" max="7" width="76.1640625" customWidth="1"/>
    <col min="8" max="8" width="1.33203125" customWidth="1"/>
    <col min="9" max="9" width="6.33203125" style="13" customWidth="1"/>
    <col min="10" max="10" width="13.1640625" style="13" hidden="1" customWidth="1"/>
    <col min="11" max="11" width="11.83203125" style="13" hidden="1" customWidth="1"/>
    <col min="12" max="12" width="11.6640625" style="13" hidden="1" customWidth="1"/>
    <col min="13" max="13" width="12.5" style="13" hidden="1" customWidth="1"/>
    <col min="14" max="14" width="10.6640625" style="13" hidden="1" customWidth="1"/>
    <col min="15" max="15" width="12.33203125" style="13" hidden="1" customWidth="1"/>
    <col min="16" max="16" width="10.6640625" style="13" hidden="1" customWidth="1"/>
    <col min="17" max="17" width="12.33203125" style="13" hidden="1" customWidth="1"/>
    <col min="18" max="18" width="6.33203125" style="13" hidden="1" customWidth="1"/>
    <col min="19" max="19" width="18.6640625" hidden="1" customWidth="1"/>
    <col min="20" max="20" width="14.6640625" hidden="1" customWidth="1"/>
    <col min="21" max="21" width="12.5" hidden="1" customWidth="1"/>
    <col min="22" max="22" width="18.1640625" hidden="1" customWidth="1"/>
    <col min="23" max="23" width="17.33203125" hidden="1" customWidth="1"/>
    <col min="24" max="27" width="11.5" hidden="1" customWidth="1"/>
    <col min="28" max="28" width="23.83203125" hidden="1" customWidth="1"/>
    <col min="29" max="29" width="12.5" hidden="1" customWidth="1"/>
    <col min="30" max="30" width="15.6640625" hidden="1" customWidth="1"/>
    <col min="31" max="31" width="11.5" hidden="1" customWidth="1"/>
  </cols>
  <sheetData>
    <row r="1" spans="1:31" x14ac:dyDescent="0.15">
      <c r="A1" s="1"/>
      <c r="B1" s="1"/>
      <c r="C1" s="1"/>
      <c r="D1" s="1"/>
      <c r="E1" s="1"/>
      <c r="F1" s="1"/>
      <c r="G1" s="1"/>
      <c r="H1" s="1"/>
    </row>
    <row r="2" spans="1:31" ht="18" x14ac:dyDescent="0.2">
      <c r="A2" s="1"/>
      <c r="B2" s="2" t="s">
        <v>0</v>
      </c>
      <c r="C2" s="3"/>
      <c r="D2" s="3"/>
      <c r="E2" s="3"/>
      <c r="F2" s="3"/>
      <c r="G2" s="3"/>
      <c r="H2" s="1"/>
      <c r="J2" s="30" t="s">
        <v>108</v>
      </c>
      <c r="K2" s="31"/>
      <c r="L2" s="31"/>
      <c r="M2" s="31"/>
      <c r="N2" s="31"/>
      <c r="O2" s="31"/>
      <c r="P2" s="31"/>
      <c r="Q2" s="32"/>
    </row>
    <row r="3" spans="1:31" ht="14" x14ac:dyDescent="0.15">
      <c r="A3" s="1"/>
      <c r="B3" s="4" t="s">
        <v>100</v>
      </c>
      <c r="C3" s="3"/>
      <c r="D3" s="3"/>
      <c r="E3" s="3"/>
      <c r="F3" s="3"/>
      <c r="G3" s="5" t="s">
        <v>219</v>
      </c>
      <c r="H3" s="1"/>
      <c r="J3" s="38" t="s">
        <v>109</v>
      </c>
      <c r="K3" s="39"/>
      <c r="L3" s="16" t="s">
        <v>110</v>
      </c>
      <c r="M3" s="17"/>
      <c r="N3" s="16" t="s">
        <v>143</v>
      </c>
      <c r="O3" s="17"/>
      <c r="P3" s="16" t="s">
        <v>131</v>
      </c>
      <c r="Q3" s="17"/>
    </row>
    <row r="4" spans="1:31" ht="14" x14ac:dyDescent="0.15">
      <c r="A4" s="1"/>
      <c r="B4" s="6"/>
      <c r="C4" s="1"/>
      <c r="D4" s="1"/>
      <c r="E4" s="1"/>
      <c r="F4" s="1"/>
      <c r="G4" s="1"/>
      <c r="H4" s="1"/>
      <c r="J4" s="18" t="s">
        <v>116</v>
      </c>
      <c r="K4" s="18" t="s">
        <v>112</v>
      </c>
      <c r="L4" s="18" t="s">
        <v>111</v>
      </c>
      <c r="M4" s="18" t="s">
        <v>112</v>
      </c>
      <c r="N4" s="18" t="s">
        <v>111</v>
      </c>
      <c r="O4" s="18" t="s">
        <v>112</v>
      </c>
      <c r="P4" s="18" t="s">
        <v>132</v>
      </c>
      <c r="Q4" s="18" t="s">
        <v>112</v>
      </c>
      <c r="S4" s="29"/>
    </row>
    <row r="5" spans="1:31" x14ac:dyDescent="0.15">
      <c r="A5" s="1"/>
      <c r="B5" s="7" t="s">
        <v>118</v>
      </c>
      <c r="C5" s="1"/>
      <c r="D5" s="1"/>
      <c r="E5" s="1"/>
      <c r="F5" s="1"/>
      <c r="G5" s="1"/>
      <c r="H5" s="1"/>
      <c r="J5" s="16"/>
      <c r="K5" s="17"/>
      <c r="L5" s="16"/>
      <c r="M5" s="17"/>
      <c r="N5" s="16"/>
      <c r="O5" s="17"/>
      <c r="P5" s="16"/>
      <c r="Q5" s="17"/>
    </row>
    <row r="6" spans="1:31" x14ac:dyDescent="0.15">
      <c r="A6" s="1"/>
      <c r="B6" s="1"/>
      <c r="C6" s="1"/>
      <c r="D6" s="1"/>
      <c r="E6" s="1"/>
      <c r="F6" s="1"/>
      <c r="G6" s="1"/>
      <c r="H6" s="1"/>
      <c r="J6" s="19"/>
      <c r="K6" s="20"/>
      <c r="L6" s="19"/>
      <c r="M6" s="20"/>
      <c r="N6" s="19"/>
      <c r="O6" s="20"/>
      <c r="P6" s="19"/>
      <c r="Q6" s="20"/>
    </row>
    <row r="7" spans="1:31" x14ac:dyDescent="0.15">
      <c r="A7" s="1"/>
      <c r="B7" s="8" t="s">
        <v>1</v>
      </c>
      <c r="C7" s="1"/>
      <c r="D7" s="1"/>
      <c r="E7" s="1"/>
      <c r="F7" s="1"/>
      <c r="G7" s="7"/>
      <c r="H7" s="1"/>
      <c r="J7" s="19"/>
      <c r="K7" s="20"/>
      <c r="L7" s="19"/>
      <c r="M7" s="20"/>
      <c r="N7" s="19"/>
      <c r="O7" s="20"/>
      <c r="P7" s="19"/>
      <c r="Q7" s="20"/>
    </row>
    <row r="8" spans="1:31" x14ac:dyDescent="0.15">
      <c r="A8" s="1"/>
      <c r="B8" s="1"/>
      <c r="C8" s="1" t="s">
        <v>2</v>
      </c>
      <c r="D8" s="35"/>
      <c r="E8" s="36"/>
      <c r="F8" s="1"/>
      <c r="G8" s="7"/>
      <c r="H8" s="1"/>
      <c r="J8" s="19"/>
      <c r="K8" s="20"/>
      <c r="L8" s="19" t="s">
        <v>144</v>
      </c>
      <c r="M8" s="20"/>
      <c r="N8" s="19" t="s">
        <v>144</v>
      </c>
      <c r="O8" s="20"/>
      <c r="P8" s="19"/>
      <c r="Q8" s="20"/>
      <c r="S8" s="9" t="s">
        <v>3</v>
      </c>
      <c r="T8" s="9" t="s">
        <v>4</v>
      </c>
      <c r="U8" s="9" t="s">
        <v>5</v>
      </c>
      <c r="V8" s="9" t="s">
        <v>6</v>
      </c>
      <c r="W8" s="9" t="s">
        <v>7</v>
      </c>
      <c r="X8" s="9" t="s">
        <v>8</v>
      </c>
      <c r="Y8" s="9" t="s">
        <v>9</v>
      </c>
      <c r="Z8" s="9" t="s">
        <v>10</v>
      </c>
      <c r="AA8" s="9" t="s">
        <v>11</v>
      </c>
      <c r="AB8" s="9" t="s">
        <v>12</v>
      </c>
      <c r="AC8" s="9" t="s">
        <v>13</v>
      </c>
      <c r="AD8" s="9" t="s">
        <v>14</v>
      </c>
      <c r="AE8" s="9" t="s">
        <v>102</v>
      </c>
    </row>
    <row r="9" spans="1:31" x14ac:dyDescent="0.15">
      <c r="A9" s="1"/>
      <c r="B9" s="1"/>
      <c r="C9" s="1" t="s">
        <v>15</v>
      </c>
      <c r="D9" s="35"/>
      <c r="E9" s="36"/>
      <c r="F9" s="1"/>
      <c r="G9" s="7"/>
      <c r="H9" s="1"/>
      <c r="J9" s="19" t="s">
        <v>114</v>
      </c>
      <c r="K9" s="20" t="s">
        <v>127</v>
      </c>
      <c r="L9" s="19" t="s">
        <v>145</v>
      </c>
      <c r="M9" s="20"/>
      <c r="N9" s="19" t="s">
        <v>145</v>
      </c>
      <c r="O9" s="20"/>
      <c r="P9" s="19" t="s">
        <v>135</v>
      </c>
      <c r="Q9" s="20"/>
      <c r="S9" t="s">
        <v>16</v>
      </c>
      <c r="T9" t="s">
        <v>17</v>
      </c>
      <c r="U9" t="s">
        <v>18</v>
      </c>
      <c r="V9" t="str">
        <f>IF($D$24=$AE$10,"kt","ft/min")</f>
        <v>ft/min</v>
      </c>
      <c r="W9" t="s">
        <v>19</v>
      </c>
      <c r="X9" t="s">
        <v>20</v>
      </c>
      <c r="Y9" t="s">
        <v>21</v>
      </c>
      <c r="Z9" t="s">
        <v>22</v>
      </c>
      <c r="AA9" t="s">
        <v>23</v>
      </c>
      <c r="AB9" t="s">
        <v>24</v>
      </c>
      <c r="AC9">
        <v>0</v>
      </c>
      <c r="AD9">
        <v>1</v>
      </c>
      <c r="AE9" t="s">
        <v>103</v>
      </c>
    </row>
    <row r="10" spans="1:31" x14ac:dyDescent="0.15">
      <c r="A10" s="1"/>
      <c r="B10" s="1"/>
      <c r="C10" s="1" t="s">
        <v>25</v>
      </c>
      <c r="D10" s="35"/>
      <c r="E10" s="36"/>
      <c r="F10" s="1"/>
      <c r="G10" s="7"/>
      <c r="H10" s="1"/>
      <c r="J10" s="19" t="s">
        <v>115</v>
      </c>
      <c r="K10" s="20" t="s">
        <v>127</v>
      </c>
      <c r="L10" s="19" t="s">
        <v>145</v>
      </c>
      <c r="M10" s="20" t="s">
        <v>134</v>
      </c>
      <c r="N10" s="19" t="s">
        <v>145</v>
      </c>
      <c r="O10" s="20" t="s">
        <v>134</v>
      </c>
      <c r="P10" s="19" t="s">
        <v>135</v>
      </c>
      <c r="Q10" s="20" t="s">
        <v>134</v>
      </c>
      <c r="S10" t="s">
        <v>26</v>
      </c>
      <c r="T10" t="s">
        <v>27</v>
      </c>
      <c r="U10" t="s">
        <v>28</v>
      </c>
      <c r="V10" t="str">
        <f>IF($D$24=$AE$10,"km/h","m/s")</f>
        <v>m/s</v>
      </c>
      <c r="W10" t="s">
        <v>30</v>
      </c>
      <c r="X10" t="s">
        <v>31</v>
      </c>
      <c r="Y10" t="s">
        <v>32</v>
      </c>
      <c r="Z10">
        <v>1</v>
      </c>
      <c r="AA10" t="s">
        <v>33</v>
      </c>
      <c r="AB10" t="s">
        <v>34</v>
      </c>
      <c r="AC10">
        <v>1</v>
      </c>
      <c r="AD10">
        <v>2</v>
      </c>
      <c r="AE10" t="s">
        <v>104</v>
      </c>
    </row>
    <row r="11" spans="1:31" x14ac:dyDescent="0.15">
      <c r="A11" s="1"/>
      <c r="B11" s="1"/>
      <c r="C11" s="1" t="s">
        <v>35</v>
      </c>
      <c r="D11" s="35"/>
      <c r="E11" s="36"/>
      <c r="F11" s="1"/>
      <c r="G11" s="7"/>
      <c r="H11" s="1"/>
      <c r="J11" s="19" t="s">
        <v>120</v>
      </c>
      <c r="K11" s="20" t="s">
        <v>127</v>
      </c>
      <c r="L11" s="19" t="s">
        <v>146</v>
      </c>
      <c r="M11" s="20"/>
      <c r="N11" s="19" t="s">
        <v>146</v>
      </c>
      <c r="O11" s="20"/>
      <c r="P11" s="19" t="s">
        <v>136</v>
      </c>
      <c r="Q11" s="20"/>
      <c r="S11" t="s">
        <v>36</v>
      </c>
      <c r="U11" t="s">
        <v>37</v>
      </c>
      <c r="W11" t="s">
        <v>38</v>
      </c>
      <c r="X11" t="s">
        <v>39</v>
      </c>
      <c r="Z11">
        <v>2</v>
      </c>
      <c r="AB11" t="s">
        <v>40</v>
      </c>
      <c r="AC11">
        <v>2</v>
      </c>
      <c r="AD11">
        <v>3</v>
      </c>
      <c r="AE11" t="s">
        <v>105</v>
      </c>
    </row>
    <row r="12" spans="1:31" x14ac:dyDescent="0.15">
      <c r="A12" s="1"/>
      <c r="B12" s="1"/>
      <c r="C12" s="1" t="s">
        <v>41</v>
      </c>
      <c r="D12" s="35"/>
      <c r="E12" s="36"/>
      <c r="F12" s="1"/>
      <c r="G12" s="7"/>
      <c r="H12" s="1"/>
      <c r="J12" s="19" t="s">
        <v>121</v>
      </c>
      <c r="K12" s="20" t="s">
        <v>127</v>
      </c>
      <c r="L12" s="19" t="s">
        <v>147</v>
      </c>
      <c r="M12" s="20"/>
      <c r="N12" s="19" t="s">
        <v>147</v>
      </c>
      <c r="O12" s="20"/>
      <c r="P12" s="19" t="s">
        <v>137</v>
      </c>
      <c r="Q12" s="20"/>
      <c r="S12" t="s">
        <v>42</v>
      </c>
      <c r="W12" t="s">
        <v>43</v>
      </c>
      <c r="Z12">
        <v>3</v>
      </c>
      <c r="AC12">
        <v>3</v>
      </c>
      <c r="AD12">
        <v>4</v>
      </c>
    </row>
    <row r="13" spans="1:31" x14ac:dyDescent="0.15">
      <c r="A13" s="1"/>
      <c r="B13" s="1"/>
      <c r="C13" s="1" t="s">
        <v>44</v>
      </c>
      <c r="D13" s="33"/>
      <c r="E13" s="34"/>
      <c r="F13" s="1"/>
      <c r="G13" s="7"/>
      <c r="H13" s="1"/>
      <c r="J13" s="19" t="s">
        <v>44</v>
      </c>
      <c r="K13" s="20" t="s">
        <v>44</v>
      </c>
      <c r="L13" s="19" t="s">
        <v>148</v>
      </c>
      <c r="M13" s="20" t="s">
        <v>44</v>
      </c>
      <c r="N13" s="19" t="s">
        <v>148</v>
      </c>
      <c r="O13" s="20" t="s">
        <v>44</v>
      </c>
      <c r="P13" s="19" t="s">
        <v>138</v>
      </c>
      <c r="Q13" s="20" t="s">
        <v>44</v>
      </c>
      <c r="S13" t="s">
        <v>45</v>
      </c>
      <c r="Z13">
        <v>4</v>
      </c>
      <c r="AC13">
        <v>4</v>
      </c>
      <c r="AD13">
        <v>5</v>
      </c>
    </row>
    <row r="14" spans="1:31" x14ac:dyDescent="0.15">
      <c r="A14" s="1"/>
      <c r="B14" s="1"/>
      <c r="C14" s="1" t="s">
        <v>46</v>
      </c>
      <c r="D14" s="33"/>
      <c r="E14" s="34"/>
      <c r="F14" s="1"/>
      <c r="G14" s="7"/>
      <c r="H14" s="1"/>
      <c r="J14" s="19" t="s">
        <v>122</v>
      </c>
      <c r="K14" s="20" t="s">
        <v>44</v>
      </c>
      <c r="L14" s="19" t="s">
        <v>149</v>
      </c>
      <c r="M14" s="20" t="s">
        <v>44</v>
      </c>
      <c r="N14" s="19" t="s">
        <v>149</v>
      </c>
      <c r="O14" s="20" t="s">
        <v>44</v>
      </c>
      <c r="P14" s="19" t="s">
        <v>139</v>
      </c>
      <c r="Q14" s="20" t="s">
        <v>44</v>
      </c>
      <c r="Z14">
        <v>5</v>
      </c>
      <c r="AC14">
        <v>5</v>
      </c>
      <c r="AD14">
        <v>6</v>
      </c>
    </row>
    <row r="15" spans="1:31" x14ac:dyDescent="0.15">
      <c r="A15" s="1"/>
      <c r="B15" s="1"/>
      <c r="C15" s="1" t="s">
        <v>47</v>
      </c>
      <c r="D15" s="33"/>
      <c r="E15" s="34"/>
      <c r="F15" s="1"/>
      <c r="G15" s="7"/>
      <c r="H15" s="1"/>
      <c r="J15" s="19"/>
      <c r="K15" s="20"/>
      <c r="L15" s="19" t="s">
        <v>150</v>
      </c>
      <c r="M15" s="20"/>
      <c r="N15" s="19" t="s">
        <v>150</v>
      </c>
      <c r="O15" s="20"/>
      <c r="P15" s="19"/>
      <c r="Q15" s="20"/>
      <c r="Z15">
        <v>6</v>
      </c>
    </row>
    <row r="16" spans="1:31" x14ac:dyDescent="0.15">
      <c r="A16" s="1"/>
      <c r="B16" s="1"/>
      <c r="C16" s="1" t="s">
        <v>48</v>
      </c>
      <c r="D16" s="35"/>
      <c r="E16" s="36"/>
      <c r="F16" s="1"/>
      <c r="G16" s="7"/>
      <c r="H16" s="1"/>
      <c r="J16" s="19" t="s">
        <v>123</v>
      </c>
      <c r="K16" s="20" t="s">
        <v>127</v>
      </c>
      <c r="L16" s="19" t="s">
        <v>151</v>
      </c>
      <c r="M16" s="20"/>
      <c r="N16" s="19" t="s">
        <v>151</v>
      </c>
      <c r="O16" s="20"/>
      <c r="P16" s="19" t="s">
        <v>210</v>
      </c>
      <c r="Q16" s="20"/>
      <c r="Z16">
        <v>7</v>
      </c>
    </row>
    <row r="17" spans="1:26" x14ac:dyDescent="0.15">
      <c r="A17" s="1"/>
      <c r="B17" s="1"/>
      <c r="C17" s="1" t="s">
        <v>117</v>
      </c>
      <c r="D17" s="35"/>
      <c r="E17" s="36"/>
      <c r="F17" s="1"/>
      <c r="G17" s="7"/>
      <c r="H17" s="1"/>
      <c r="J17" s="19" t="s">
        <v>119</v>
      </c>
      <c r="K17" s="20" t="s">
        <v>126</v>
      </c>
      <c r="L17" s="19"/>
      <c r="M17" s="20"/>
      <c r="N17" s="19"/>
      <c r="O17" s="20"/>
      <c r="P17" s="19" t="s">
        <v>159</v>
      </c>
      <c r="Q17" s="20" t="s">
        <v>140</v>
      </c>
      <c r="Z17">
        <v>8</v>
      </c>
    </row>
    <row r="18" spans="1:26" x14ac:dyDescent="0.15">
      <c r="A18" s="1"/>
      <c r="B18" s="1"/>
      <c r="C18" s="1"/>
      <c r="D18" s="1"/>
      <c r="E18" s="1"/>
      <c r="F18" s="1"/>
      <c r="G18" s="7"/>
      <c r="H18" s="1"/>
      <c r="J18" s="19"/>
      <c r="K18" s="20"/>
      <c r="L18" s="19"/>
      <c r="M18" s="20"/>
      <c r="N18" s="19"/>
      <c r="O18" s="20"/>
      <c r="P18" s="19"/>
      <c r="Q18" s="20"/>
      <c r="Z18">
        <v>9</v>
      </c>
    </row>
    <row r="19" spans="1:26" x14ac:dyDescent="0.15">
      <c r="A19" s="1"/>
      <c r="B19" s="8" t="s">
        <v>49</v>
      </c>
      <c r="C19" s="1"/>
      <c r="D19" s="10"/>
      <c r="E19" s="1"/>
      <c r="F19" s="1"/>
      <c r="G19" s="7"/>
      <c r="H19" s="1"/>
      <c r="J19" s="19"/>
      <c r="K19" s="20"/>
      <c r="L19" s="19"/>
      <c r="M19" s="20"/>
      <c r="N19" s="19"/>
      <c r="O19" s="20"/>
      <c r="P19" s="19"/>
      <c r="Q19" s="20"/>
      <c r="Z19">
        <v>10</v>
      </c>
    </row>
    <row r="20" spans="1:26" x14ac:dyDescent="0.15">
      <c r="A20" s="1"/>
      <c r="B20" s="8"/>
      <c r="C20" s="1" t="s">
        <v>15</v>
      </c>
      <c r="D20" s="35"/>
      <c r="E20" s="36"/>
      <c r="F20" s="1"/>
      <c r="G20" s="7"/>
      <c r="H20" s="1"/>
      <c r="J20" s="19"/>
      <c r="K20" s="20"/>
      <c r="L20" s="19" t="s">
        <v>152</v>
      </c>
      <c r="M20" s="20"/>
      <c r="N20" s="19" t="s">
        <v>152</v>
      </c>
      <c r="O20" s="20"/>
      <c r="P20" s="19" t="s">
        <v>133</v>
      </c>
      <c r="Q20" s="20"/>
      <c r="Z20">
        <v>11</v>
      </c>
    </row>
    <row r="21" spans="1:26" x14ac:dyDescent="0.15">
      <c r="A21" s="1"/>
      <c r="B21" s="8"/>
      <c r="C21" s="1" t="s">
        <v>25</v>
      </c>
      <c r="D21" s="35"/>
      <c r="E21" s="36"/>
      <c r="F21" s="1"/>
      <c r="G21" s="7"/>
      <c r="H21" s="1"/>
      <c r="J21" s="19"/>
      <c r="K21" s="20"/>
      <c r="L21" s="19" t="s">
        <v>152</v>
      </c>
      <c r="M21" s="20" t="s">
        <v>134</v>
      </c>
      <c r="N21" s="19" t="s">
        <v>152</v>
      </c>
      <c r="O21" s="20" t="s">
        <v>134</v>
      </c>
      <c r="P21" s="19" t="s">
        <v>133</v>
      </c>
      <c r="Q21" s="20" t="s">
        <v>134</v>
      </c>
      <c r="Z21">
        <v>12</v>
      </c>
    </row>
    <row r="22" spans="1:26" x14ac:dyDescent="0.15">
      <c r="A22" s="1"/>
      <c r="B22" s="1"/>
      <c r="C22" s="1"/>
      <c r="D22" s="1"/>
      <c r="E22" s="1"/>
      <c r="F22" s="1"/>
      <c r="G22" s="7"/>
      <c r="H22" s="1"/>
      <c r="J22" s="19"/>
      <c r="K22" s="20"/>
      <c r="L22" s="19"/>
      <c r="M22" s="20"/>
      <c r="N22" s="19"/>
      <c r="O22" s="20"/>
      <c r="P22" s="19"/>
      <c r="Q22" s="20"/>
      <c r="Z22">
        <v>13</v>
      </c>
    </row>
    <row r="23" spans="1:26" x14ac:dyDescent="0.15">
      <c r="A23" s="1"/>
      <c r="B23" s="8" t="s">
        <v>50</v>
      </c>
      <c r="C23" s="1"/>
      <c r="D23" s="1"/>
      <c r="E23" s="1"/>
      <c r="F23" s="1"/>
      <c r="G23" s="7"/>
      <c r="H23" s="1"/>
      <c r="J23" s="19"/>
      <c r="K23" s="20"/>
      <c r="L23" s="19"/>
      <c r="M23" s="20"/>
      <c r="N23" s="19"/>
      <c r="O23" s="20"/>
      <c r="P23" s="19"/>
      <c r="Q23" s="20"/>
      <c r="Z23">
        <v>14</v>
      </c>
    </row>
    <row r="24" spans="1:26" x14ac:dyDescent="0.15">
      <c r="A24" s="1"/>
      <c r="B24" s="1"/>
      <c r="C24" s="1" t="s">
        <v>51</v>
      </c>
      <c r="D24" s="26"/>
      <c r="E24" s="1"/>
      <c r="F24" s="1"/>
      <c r="G24" s="7" t="s">
        <v>113</v>
      </c>
      <c r="H24" s="1"/>
      <c r="J24" s="19"/>
      <c r="K24" s="20"/>
      <c r="L24" s="19"/>
      <c r="M24" s="20"/>
      <c r="N24" s="19"/>
      <c r="O24" s="20"/>
      <c r="P24" s="19" t="s">
        <v>153</v>
      </c>
      <c r="Q24" s="20" t="s">
        <v>154</v>
      </c>
      <c r="Z24">
        <v>15</v>
      </c>
    </row>
    <row r="25" spans="1:26" x14ac:dyDescent="0.15">
      <c r="A25" s="1"/>
      <c r="B25" s="1"/>
      <c r="C25" s="1" t="s">
        <v>101</v>
      </c>
      <c r="D25" s="26"/>
      <c r="E25" s="1"/>
      <c r="F25" s="1"/>
      <c r="G25" s="7" t="s">
        <v>52</v>
      </c>
      <c r="H25" s="1"/>
      <c r="J25" s="19" t="s">
        <v>141</v>
      </c>
      <c r="K25" s="20" t="s">
        <v>127</v>
      </c>
      <c r="L25" s="19" t="s">
        <v>155</v>
      </c>
      <c r="M25" s="20"/>
      <c r="N25" s="19" t="s">
        <v>155</v>
      </c>
      <c r="O25" s="20"/>
      <c r="P25" s="19" t="s">
        <v>142</v>
      </c>
      <c r="Q25" s="20"/>
      <c r="Z25">
        <v>16</v>
      </c>
    </row>
    <row r="26" spans="1:26" x14ac:dyDescent="0.15">
      <c r="A26" s="1"/>
      <c r="B26" s="1"/>
      <c r="C26" s="1" t="s">
        <v>53</v>
      </c>
      <c r="D26" s="26"/>
      <c r="E26" s="1"/>
      <c r="F26" s="1"/>
      <c r="G26" s="7" t="s">
        <v>54</v>
      </c>
      <c r="H26" s="1"/>
      <c r="J26" s="19" t="s">
        <v>128</v>
      </c>
      <c r="K26" s="20" t="s">
        <v>129</v>
      </c>
      <c r="L26" s="19" t="s">
        <v>156</v>
      </c>
      <c r="M26" s="20"/>
      <c r="N26" s="19" t="s">
        <v>156</v>
      </c>
      <c r="O26" s="20"/>
      <c r="P26" s="19"/>
      <c r="Q26" s="20"/>
      <c r="Z26">
        <v>17</v>
      </c>
    </row>
    <row r="27" spans="1:26" x14ac:dyDescent="0.15">
      <c r="A27" s="1"/>
      <c r="B27" s="1"/>
      <c r="C27" s="1" t="s">
        <v>12</v>
      </c>
      <c r="D27" s="26"/>
      <c r="E27" s="1"/>
      <c r="F27" s="1"/>
      <c r="G27" s="7" t="s">
        <v>55</v>
      </c>
      <c r="H27" s="1"/>
      <c r="J27" s="19"/>
      <c r="K27" s="20"/>
      <c r="L27" s="19" t="s">
        <v>157</v>
      </c>
      <c r="M27" s="20" t="s">
        <v>158</v>
      </c>
      <c r="N27" s="19" t="s">
        <v>157</v>
      </c>
      <c r="O27" s="20" t="s">
        <v>158</v>
      </c>
      <c r="P27" s="19" t="s">
        <v>211</v>
      </c>
      <c r="Q27" s="20" t="s">
        <v>160</v>
      </c>
      <c r="Z27">
        <v>18</v>
      </c>
    </row>
    <row r="28" spans="1:26" x14ac:dyDescent="0.15">
      <c r="A28" s="1"/>
      <c r="B28" s="1"/>
      <c r="C28" s="1" t="str">
        <f>IF($D$27=$AB$9,"Date of project registration","")</f>
        <v/>
      </c>
      <c r="D28" s="26"/>
      <c r="E28" s="1"/>
      <c r="F28" s="1"/>
      <c r="G28" s="7" t="str">
        <f>IF($D$27=$AB$9,"Date of project registration at EAS (official project start), [ DD,MM,YYYY ]","")</f>
        <v/>
      </c>
      <c r="H28" s="1"/>
      <c r="J28" s="19"/>
      <c r="K28" s="20"/>
      <c r="L28" s="19"/>
      <c r="M28" s="20"/>
      <c r="N28" s="19"/>
      <c r="O28" s="20"/>
      <c r="P28" s="19" t="s">
        <v>153</v>
      </c>
      <c r="Q28" s="20" t="s">
        <v>161</v>
      </c>
      <c r="Z28">
        <v>19</v>
      </c>
    </row>
    <row r="29" spans="1:26" x14ac:dyDescent="0.15">
      <c r="A29" s="1"/>
      <c r="B29" s="1"/>
      <c r="C29" s="1" t="s">
        <v>56</v>
      </c>
      <c r="D29" s="26"/>
      <c r="E29" s="26" t="s">
        <v>17</v>
      </c>
      <c r="F29" s="10"/>
      <c r="G29" s="7" t="s">
        <v>57</v>
      </c>
      <c r="H29" s="1"/>
      <c r="J29" s="19"/>
      <c r="K29" s="20"/>
      <c r="L29" s="19" t="s">
        <v>162</v>
      </c>
      <c r="M29" s="20" t="s">
        <v>17</v>
      </c>
      <c r="N29" s="19" t="s">
        <v>162</v>
      </c>
      <c r="O29" s="20" t="s">
        <v>17</v>
      </c>
      <c r="P29" s="19" t="s">
        <v>212</v>
      </c>
      <c r="Q29" s="20" t="s">
        <v>17</v>
      </c>
      <c r="Z29">
        <v>20</v>
      </c>
    </row>
    <row r="30" spans="1:26" x14ac:dyDescent="0.15">
      <c r="A30" s="1"/>
      <c r="B30" s="1"/>
      <c r="C30" s="1" t="str">
        <f>IF($D$24=$AE$10,"","Wingspan (measured)")</f>
        <v>Wingspan (measured)</v>
      </c>
      <c r="D30" s="26"/>
      <c r="E30" s="26" t="s">
        <v>16</v>
      </c>
      <c r="F30" s="10"/>
      <c r="G30" s="7" t="str">
        <f>IF($D$24=$AE$10,"","Is used to measure the altitude over the microphone optically.")</f>
        <v>Is used to measure the altitude over the microphone optically.</v>
      </c>
      <c r="H30" s="1"/>
      <c r="J30" s="19"/>
      <c r="K30" s="20"/>
      <c r="L30" s="19" t="s">
        <v>163</v>
      </c>
      <c r="M30" s="20" t="s">
        <v>16</v>
      </c>
      <c r="N30" s="19" t="s">
        <v>163</v>
      </c>
      <c r="O30" s="20" t="s">
        <v>16</v>
      </c>
      <c r="P30" s="19" t="s">
        <v>213</v>
      </c>
      <c r="Q30" s="20" t="s">
        <v>16</v>
      </c>
      <c r="Z30">
        <v>21</v>
      </c>
    </row>
    <row r="31" spans="1:26" x14ac:dyDescent="0.15">
      <c r="A31" s="1"/>
      <c r="B31" s="1"/>
      <c r="C31" s="1" t="str">
        <f>IF($D$24=$AE$10,"Horizontal speed Vh","Vy ISA")</f>
        <v>Vy ISA</v>
      </c>
      <c r="D31" s="26"/>
      <c r="E31" s="26" t="s">
        <v>18</v>
      </c>
      <c r="F31" s="10"/>
      <c r="G31" s="7" t="str">
        <f>IF($D$24=$AE$10,"Horizontal speed with Maximum Continous Power (MCP)","True airspeed for best rate of climb (at 15°C on  sealevel)")</f>
        <v>True airspeed for best rate of climb (at 15°C on  sealevel)</v>
      </c>
      <c r="H31" s="1"/>
      <c r="J31" s="19"/>
      <c r="K31" s="20"/>
      <c r="L31" s="19" t="s">
        <v>164</v>
      </c>
      <c r="M31" s="20" t="s">
        <v>37</v>
      </c>
      <c r="N31" s="19" t="s">
        <v>164</v>
      </c>
      <c r="O31" s="20" t="s">
        <v>37</v>
      </c>
      <c r="P31" s="19" t="s">
        <v>214</v>
      </c>
      <c r="Q31" s="20" t="s">
        <v>37</v>
      </c>
      <c r="Z31">
        <v>22</v>
      </c>
    </row>
    <row r="32" spans="1:26" x14ac:dyDescent="0.15">
      <c r="A32" s="1"/>
      <c r="B32" s="1"/>
      <c r="C32" s="1" t="str">
        <f>IF($D$24=$AE$10,"Vne","Rate of climb ISA")</f>
        <v>Rate of climb ISA</v>
      </c>
      <c r="D32" s="26"/>
      <c r="E32" s="26" t="s">
        <v>29</v>
      </c>
      <c r="F32" s="10"/>
      <c r="G32" s="7" t="str">
        <f>IF($D$24=$AE$10,"Never exceed speed according to AFM","Rate of climb at Vy (MTOW, at 15°C on sealevel, MAX. TAKE-OFF POWER SETTING)")</f>
        <v>Rate of climb at Vy (MTOW, at 15°C on sealevel, MAX. TAKE-OFF POWER SETTING)</v>
      </c>
      <c r="H32" s="1"/>
      <c r="J32" s="19"/>
      <c r="K32" s="20"/>
      <c r="L32" s="19" t="s">
        <v>165</v>
      </c>
      <c r="M32" s="20" t="s">
        <v>29</v>
      </c>
      <c r="N32" s="19" t="s">
        <v>165</v>
      </c>
      <c r="O32" s="20" t="s">
        <v>37</v>
      </c>
      <c r="P32" s="19" t="s">
        <v>215</v>
      </c>
      <c r="Q32" s="20" t="s">
        <v>166</v>
      </c>
      <c r="Z32">
        <v>23</v>
      </c>
    </row>
    <row r="33" spans="1:26" x14ac:dyDescent="0.15">
      <c r="A33" s="1"/>
      <c r="B33" s="1"/>
      <c r="C33" s="1" t="str">
        <f>IF($D$24=$AE$10,"","Distance over 15m obstacle")</f>
        <v>Distance over 15m obstacle</v>
      </c>
      <c r="D33" s="26"/>
      <c r="E33" s="26" t="s">
        <v>16</v>
      </c>
      <c r="F33" s="10"/>
      <c r="G33" s="7" t="str">
        <f>IF($D$24=$AE$10,"","According to AFM, at 15°C on sealevel. Average between the 10°C and 20°C value.")</f>
        <v>According to AFM, at 15°C on sealevel. Average between the 10°C and 20°C value.</v>
      </c>
      <c r="H33" s="1"/>
      <c r="J33" s="19"/>
      <c r="K33" s="20"/>
      <c r="L33" s="19" t="s">
        <v>167</v>
      </c>
      <c r="M33" s="20" t="s">
        <v>16</v>
      </c>
      <c r="N33" s="19"/>
      <c r="O33" s="20"/>
      <c r="P33" s="19" t="s">
        <v>216</v>
      </c>
      <c r="Q33" s="20" t="s">
        <v>16</v>
      </c>
      <c r="Z33">
        <v>24</v>
      </c>
    </row>
    <row r="34" spans="1:26" x14ac:dyDescent="0.15">
      <c r="A34" s="1"/>
      <c r="B34" s="1"/>
      <c r="C34" s="1" t="s">
        <v>58</v>
      </c>
      <c r="D34" s="26"/>
      <c r="E34" s="1"/>
      <c r="F34" s="1"/>
      <c r="G34" s="7" t="s">
        <v>107</v>
      </c>
      <c r="H34" s="1"/>
      <c r="J34" s="19"/>
      <c r="K34" s="20"/>
      <c r="L34" s="19" t="s">
        <v>168</v>
      </c>
      <c r="M34" s="25" t="s">
        <v>169</v>
      </c>
      <c r="N34" s="19" t="s">
        <v>168</v>
      </c>
      <c r="O34" s="25" t="s">
        <v>169</v>
      </c>
      <c r="P34" s="19" t="s">
        <v>217</v>
      </c>
      <c r="Q34" s="20" t="s">
        <v>170</v>
      </c>
      <c r="Z34">
        <v>25</v>
      </c>
    </row>
    <row r="35" spans="1:26" x14ac:dyDescent="0.15">
      <c r="A35" s="1"/>
      <c r="B35" s="1"/>
      <c r="C35" s="1"/>
      <c r="D35" s="1"/>
      <c r="E35" s="1"/>
      <c r="F35" s="1"/>
      <c r="G35" s="7"/>
      <c r="H35" s="1"/>
      <c r="J35" s="19"/>
      <c r="K35" s="20"/>
      <c r="L35" s="19"/>
      <c r="M35" s="20"/>
      <c r="N35" s="19"/>
      <c r="O35" s="20"/>
      <c r="P35" s="19"/>
      <c r="Q35" s="20"/>
      <c r="Z35">
        <v>26</v>
      </c>
    </row>
    <row r="36" spans="1:26" x14ac:dyDescent="0.15">
      <c r="A36" s="1"/>
      <c r="B36" s="8" t="str">
        <f>IF($D$24=$AE$10,"Rotor","Propeller")</f>
        <v>Propeller</v>
      </c>
      <c r="C36" s="1"/>
      <c r="D36" s="1"/>
      <c r="E36" s="1"/>
      <c r="F36" s="1"/>
      <c r="G36" s="7"/>
      <c r="H36" s="1"/>
      <c r="J36" s="19"/>
      <c r="K36" s="20"/>
      <c r="L36" s="19"/>
      <c r="M36" s="20"/>
      <c r="N36" s="19"/>
      <c r="O36" s="20"/>
      <c r="P36" s="19"/>
      <c r="Q36" s="20"/>
      <c r="Z36">
        <v>27</v>
      </c>
    </row>
    <row r="37" spans="1:26" x14ac:dyDescent="0.15">
      <c r="A37" s="1"/>
      <c r="B37" s="1"/>
      <c r="C37" s="1" t="s">
        <v>59</v>
      </c>
      <c r="D37" s="26"/>
      <c r="E37" s="1"/>
      <c r="F37" s="1"/>
      <c r="G37" s="7" t="s">
        <v>60</v>
      </c>
      <c r="H37" s="1"/>
      <c r="J37" s="19"/>
      <c r="K37" s="20"/>
      <c r="L37" s="19" t="s">
        <v>171</v>
      </c>
      <c r="M37" s="20"/>
      <c r="N37" s="19" t="s">
        <v>171</v>
      </c>
      <c r="O37" s="20"/>
      <c r="P37" s="19"/>
      <c r="Q37" s="20"/>
      <c r="Z37">
        <v>28</v>
      </c>
    </row>
    <row r="38" spans="1:26" x14ac:dyDescent="0.15">
      <c r="A38" s="1"/>
      <c r="B38" s="1"/>
      <c r="C38" s="1" t="s">
        <v>101</v>
      </c>
      <c r="D38" s="26"/>
      <c r="E38" s="1"/>
      <c r="F38" s="1"/>
      <c r="G38" s="7" t="s">
        <v>61</v>
      </c>
      <c r="H38" s="1"/>
      <c r="J38" s="19"/>
      <c r="K38" s="20"/>
      <c r="L38" s="19" t="s">
        <v>172</v>
      </c>
      <c r="M38" s="20"/>
      <c r="N38" s="19" t="s">
        <v>172</v>
      </c>
      <c r="O38" s="20"/>
      <c r="P38" s="19"/>
      <c r="Q38" s="20"/>
      <c r="Z38">
        <v>29</v>
      </c>
    </row>
    <row r="39" spans="1:26" x14ac:dyDescent="0.15">
      <c r="A39" s="1"/>
      <c r="B39" s="1"/>
      <c r="C39" s="1" t="s">
        <v>102</v>
      </c>
      <c r="D39" s="26"/>
      <c r="E39" s="1"/>
      <c r="F39" s="1"/>
      <c r="G39" s="7" t="s">
        <v>55</v>
      </c>
      <c r="H39" s="1"/>
      <c r="J39" s="19"/>
      <c r="K39" s="20"/>
      <c r="L39" s="19" t="s">
        <v>173</v>
      </c>
      <c r="M39" s="20" t="s">
        <v>174</v>
      </c>
      <c r="N39" s="19" t="s">
        <v>173</v>
      </c>
      <c r="O39" s="20" t="s">
        <v>174</v>
      </c>
      <c r="P39" s="19"/>
      <c r="Q39" s="20"/>
      <c r="Z39">
        <v>30</v>
      </c>
    </row>
    <row r="40" spans="1:26" x14ac:dyDescent="0.15">
      <c r="A40" s="1"/>
      <c r="B40" s="1"/>
      <c r="C40" s="1" t="s">
        <v>62</v>
      </c>
      <c r="D40" s="26"/>
      <c r="E40" s="1"/>
      <c r="F40" s="1"/>
      <c r="G40" s="7" t="s">
        <v>55</v>
      </c>
      <c r="H40" s="1"/>
      <c r="J40" s="19"/>
      <c r="K40" s="20"/>
      <c r="L40" s="19" t="s">
        <v>175</v>
      </c>
      <c r="M40" s="20" t="s">
        <v>176</v>
      </c>
      <c r="N40" s="19" t="s">
        <v>175</v>
      </c>
      <c r="O40" s="20" t="s">
        <v>176</v>
      </c>
      <c r="P40" s="19"/>
      <c r="Q40" s="20"/>
    </row>
    <row r="41" spans="1:26" x14ac:dyDescent="0.15">
      <c r="A41" s="1"/>
      <c r="B41" s="1"/>
      <c r="C41" s="1" t="s">
        <v>63</v>
      </c>
      <c r="D41" s="26"/>
      <c r="E41" s="27" t="s">
        <v>16</v>
      </c>
      <c r="F41" s="1"/>
      <c r="G41" s="7"/>
      <c r="H41" s="1"/>
      <c r="J41" s="19"/>
      <c r="K41" s="20"/>
      <c r="L41" s="19" t="s">
        <v>177</v>
      </c>
      <c r="M41" s="20" t="s">
        <v>16</v>
      </c>
      <c r="N41" s="19" t="s">
        <v>177</v>
      </c>
      <c r="O41" s="20" t="s">
        <v>16</v>
      </c>
      <c r="P41" s="19" t="s">
        <v>218</v>
      </c>
      <c r="Q41" s="20" t="s">
        <v>16</v>
      </c>
    </row>
    <row r="42" spans="1:26" x14ac:dyDescent="0.15">
      <c r="A42" s="1"/>
      <c r="B42" s="1"/>
      <c r="C42" s="1" t="s">
        <v>106</v>
      </c>
      <c r="D42" s="26"/>
      <c r="E42" s="1"/>
      <c r="F42" s="1"/>
      <c r="G42" s="7"/>
      <c r="H42" s="1"/>
      <c r="J42" s="19"/>
      <c r="K42" s="20"/>
      <c r="L42" s="19" t="s">
        <v>178</v>
      </c>
      <c r="M42" s="20"/>
      <c r="N42" s="19" t="s">
        <v>178</v>
      </c>
      <c r="O42" s="20"/>
      <c r="P42" s="19"/>
      <c r="Q42" s="20"/>
    </row>
    <row r="43" spans="1:26" x14ac:dyDescent="0.15">
      <c r="A43" s="1"/>
      <c r="B43" s="1"/>
      <c r="C43" s="1" t="str">
        <f>IF($D$39=$W$12,"Blade angle","")</f>
        <v/>
      </c>
      <c r="D43" s="26"/>
      <c r="E43" s="1" t="str">
        <f>IF($D$39=$W$12,"°","")</f>
        <v/>
      </c>
      <c r="F43" s="1"/>
      <c r="G43" s="7" t="str">
        <f>IF($D$39=$W$12,"Measured at 14.5cm from the blade tip towards the center.","")</f>
        <v/>
      </c>
      <c r="H43" s="1"/>
      <c r="J43" s="19"/>
      <c r="K43" s="20"/>
      <c r="L43" s="19" t="s">
        <v>179</v>
      </c>
      <c r="M43" s="20" t="s">
        <v>180</v>
      </c>
      <c r="N43" s="19" t="s">
        <v>179</v>
      </c>
      <c r="O43" s="20" t="s">
        <v>180</v>
      </c>
      <c r="P43" s="19"/>
      <c r="Q43" s="20"/>
    </row>
    <row r="44" spans="1:26" x14ac:dyDescent="0.15">
      <c r="A44" s="1"/>
      <c r="B44" s="1"/>
      <c r="C44" s="1"/>
      <c r="D44" s="1"/>
      <c r="E44" s="1"/>
      <c r="F44" s="1"/>
      <c r="G44" s="7"/>
      <c r="H44" s="1"/>
      <c r="J44" s="19"/>
      <c r="K44" s="20"/>
      <c r="L44" s="19"/>
      <c r="M44" s="20"/>
      <c r="N44" s="19"/>
      <c r="O44" s="20"/>
      <c r="P44" s="19"/>
      <c r="Q44" s="20"/>
    </row>
    <row r="45" spans="1:26" x14ac:dyDescent="0.15">
      <c r="A45" s="1"/>
      <c r="B45" s="8" t="s">
        <v>64</v>
      </c>
      <c r="C45" s="1"/>
      <c r="D45" s="1"/>
      <c r="E45" s="1"/>
      <c r="F45" s="1"/>
      <c r="G45" s="7"/>
      <c r="H45" s="1"/>
      <c r="J45" s="19"/>
      <c r="K45" s="20"/>
      <c r="L45" s="19"/>
      <c r="M45" s="20"/>
      <c r="N45" s="19"/>
      <c r="O45" s="20"/>
      <c r="P45" s="19"/>
      <c r="Q45" s="20"/>
    </row>
    <row r="46" spans="1:26" x14ac:dyDescent="0.15">
      <c r="A46" s="1"/>
      <c r="B46" s="1"/>
      <c r="C46" s="1" t="s">
        <v>65</v>
      </c>
      <c r="D46" s="26"/>
      <c r="E46" s="1"/>
      <c r="F46" s="1"/>
      <c r="G46" s="7" t="s">
        <v>66</v>
      </c>
      <c r="H46" s="1"/>
      <c r="J46" s="19"/>
      <c r="K46" s="20"/>
      <c r="L46" s="19" t="s">
        <v>181</v>
      </c>
      <c r="M46" s="20"/>
      <c r="N46" s="19" t="s">
        <v>181</v>
      </c>
      <c r="O46" s="20"/>
      <c r="P46" s="19"/>
      <c r="Q46" s="20"/>
    </row>
    <row r="47" spans="1:26" x14ac:dyDescent="0.15">
      <c r="A47" s="1"/>
      <c r="B47" s="1"/>
      <c r="C47" s="1" t="s">
        <v>67</v>
      </c>
      <c r="D47" s="26"/>
      <c r="E47" s="1"/>
      <c r="F47" s="1"/>
      <c r="G47" s="7" t="s">
        <v>68</v>
      </c>
      <c r="H47" s="1"/>
      <c r="J47" s="19"/>
      <c r="K47" s="20"/>
      <c r="L47" s="19" t="s">
        <v>182</v>
      </c>
      <c r="M47" s="20"/>
      <c r="N47" s="19" t="s">
        <v>182</v>
      </c>
      <c r="O47" s="20"/>
      <c r="P47" s="19"/>
      <c r="Q47" s="20"/>
    </row>
    <row r="48" spans="1:26" x14ac:dyDescent="0.15">
      <c r="A48" s="1"/>
      <c r="B48" s="1"/>
      <c r="C48" s="1" t="s">
        <v>69</v>
      </c>
      <c r="D48" s="26"/>
      <c r="E48" s="1"/>
      <c r="F48" s="1"/>
      <c r="G48" s="7" t="s">
        <v>55</v>
      </c>
      <c r="H48" s="1"/>
      <c r="J48" s="19"/>
      <c r="K48" s="20"/>
      <c r="L48" s="19" t="s">
        <v>183</v>
      </c>
      <c r="M48" s="20" t="s">
        <v>184</v>
      </c>
      <c r="N48" s="19" t="s">
        <v>183</v>
      </c>
      <c r="O48" s="20" t="s">
        <v>184</v>
      </c>
      <c r="P48" s="19"/>
      <c r="Q48" s="20"/>
    </row>
    <row r="49" spans="1:17" x14ac:dyDescent="0.15">
      <c r="A49" s="1"/>
      <c r="B49" s="1"/>
      <c r="C49" s="1" t="str">
        <f>IF(D48="No", "", "Manifold press. at full power")</f>
        <v>Manifold press. at full power</v>
      </c>
      <c r="D49" s="26"/>
      <c r="E49" s="1" t="str">
        <f>IF(D48="No","","InHg")</f>
        <v>InHg</v>
      </c>
      <c r="F49" s="1"/>
      <c r="G49" s="7" t="s">
        <v>70</v>
      </c>
      <c r="H49" s="1"/>
      <c r="J49" s="19"/>
      <c r="K49" s="20"/>
      <c r="L49" s="19" t="s">
        <v>185</v>
      </c>
      <c r="M49" s="20" t="s">
        <v>180</v>
      </c>
      <c r="N49" s="19" t="s">
        <v>185</v>
      </c>
      <c r="O49" s="20" t="s">
        <v>180</v>
      </c>
      <c r="P49" s="19"/>
      <c r="Q49" s="20"/>
    </row>
    <row r="50" spans="1:17" x14ac:dyDescent="0.15">
      <c r="A50" s="1"/>
      <c r="B50" s="1"/>
      <c r="C50" s="1" t="s">
        <v>71</v>
      </c>
      <c r="D50" s="26"/>
      <c r="E50" s="1" t="s">
        <v>72</v>
      </c>
      <c r="F50" s="1"/>
      <c r="G50" s="7" t="s">
        <v>207</v>
      </c>
      <c r="H50" s="1"/>
      <c r="J50" s="19"/>
      <c r="K50" s="20"/>
      <c r="L50" s="19" t="s">
        <v>186</v>
      </c>
      <c r="M50" s="20"/>
      <c r="N50" s="19" t="s">
        <v>186</v>
      </c>
      <c r="O50" s="20"/>
      <c r="P50" s="19"/>
      <c r="Q50" s="20"/>
    </row>
    <row r="51" spans="1:17" x14ac:dyDescent="0.15">
      <c r="A51" s="1"/>
      <c r="B51" s="1"/>
      <c r="C51" s="1" t="s">
        <v>73</v>
      </c>
      <c r="D51" s="26"/>
      <c r="E51" s="28" t="s">
        <v>21</v>
      </c>
      <c r="F51" s="1"/>
      <c r="G51" s="7" t="s">
        <v>74</v>
      </c>
      <c r="H51" s="1"/>
      <c r="J51" s="19"/>
      <c r="K51" s="20"/>
      <c r="L51" s="19" t="s">
        <v>187</v>
      </c>
      <c r="M51" s="20" t="s">
        <v>188</v>
      </c>
      <c r="N51" s="19" t="s">
        <v>187</v>
      </c>
      <c r="O51" s="20" t="s">
        <v>188</v>
      </c>
      <c r="P51" s="19"/>
      <c r="Q51" s="20"/>
    </row>
    <row r="52" spans="1:17" x14ac:dyDescent="0.15">
      <c r="A52" s="1"/>
      <c r="B52" s="1"/>
      <c r="C52" s="1" t="s">
        <v>75</v>
      </c>
      <c r="D52" s="26"/>
      <c r="E52" s="1" t="s">
        <v>76</v>
      </c>
      <c r="F52" s="1"/>
      <c r="G52" s="7" t="s">
        <v>55</v>
      </c>
      <c r="H52" s="1"/>
      <c r="J52" s="19"/>
      <c r="K52" s="20"/>
      <c r="L52" s="19" t="s">
        <v>189</v>
      </c>
      <c r="M52" s="20"/>
      <c r="N52" s="19" t="s">
        <v>189</v>
      </c>
      <c r="O52" s="20"/>
      <c r="P52" s="19"/>
      <c r="Q52" s="20"/>
    </row>
    <row r="53" spans="1:17" x14ac:dyDescent="0.15">
      <c r="A53" s="1"/>
      <c r="B53" s="1"/>
      <c r="C53" s="1" t="s">
        <v>77</v>
      </c>
      <c r="D53" s="26"/>
      <c r="E53" s="1" t="s">
        <v>72</v>
      </c>
      <c r="F53" s="1"/>
      <c r="G53" s="7" t="s">
        <v>209</v>
      </c>
      <c r="H53" s="1"/>
      <c r="J53" s="19"/>
      <c r="K53" s="20"/>
      <c r="L53" s="19" t="s">
        <v>190</v>
      </c>
      <c r="M53" s="20"/>
      <c r="N53" s="19" t="s">
        <v>190</v>
      </c>
      <c r="O53" s="20"/>
      <c r="P53" s="19"/>
      <c r="Q53" s="20"/>
    </row>
    <row r="54" spans="1:17" x14ac:dyDescent="0.15">
      <c r="A54" s="1"/>
      <c r="B54" s="1"/>
      <c r="C54" s="1" t="s">
        <v>78</v>
      </c>
      <c r="D54" s="26"/>
      <c r="E54" s="28" t="s">
        <v>21</v>
      </c>
      <c r="F54" s="1"/>
      <c r="G54" s="7" t="s">
        <v>208</v>
      </c>
      <c r="H54" s="1"/>
      <c r="J54" s="19"/>
      <c r="K54" s="20"/>
      <c r="L54" s="19" t="s">
        <v>191</v>
      </c>
      <c r="M54" s="20" t="s">
        <v>188</v>
      </c>
      <c r="N54" s="19" t="s">
        <v>191</v>
      </c>
      <c r="O54" s="20" t="s">
        <v>188</v>
      </c>
      <c r="P54" s="19"/>
      <c r="Q54" s="20"/>
    </row>
    <row r="55" spans="1:17" x14ac:dyDescent="0.15">
      <c r="A55" s="1"/>
      <c r="B55" s="1"/>
      <c r="C55" s="1" t="s">
        <v>79</v>
      </c>
      <c r="D55" s="26"/>
      <c r="E55" s="1" t="s">
        <v>80</v>
      </c>
      <c r="F55" s="1"/>
      <c r="G55" s="7" t="s">
        <v>81</v>
      </c>
      <c r="H55" s="1"/>
      <c r="J55" s="19"/>
      <c r="K55" s="20"/>
      <c r="L55" s="19" t="s">
        <v>192</v>
      </c>
      <c r="M55" s="20"/>
      <c r="N55" s="19" t="s">
        <v>192</v>
      </c>
      <c r="O55" s="20"/>
      <c r="P55" s="19"/>
      <c r="Q55" s="20"/>
    </row>
    <row r="56" spans="1:17" x14ac:dyDescent="0.15">
      <c r="A56" s="1"/>
      <c r="B56" s="1"/>
      <c r="C56" s="1"/>
      <c r="D56" s="1"/>
      <c r="E56" s="1"/>
      <c r="F56" s="1"/>
      <c r="G56" s="7"/>
      <c r="H56" s="1"/>
      <c r="J56" s="19"/>
      <c r="K56" s="20"/>
      <c r="L56" s="19"/>
      <c r="M56" s="20"/>
      <c r="N56" s="19"/>
      <c r="O56" s="20"/>
      <c r="P56" s="19"/>
      <c r="Q56" s="20"/>
    </row>
    <row r="57" spans="1:17" x14ac:dyDescent="0.15">
      <c r="A57" s="1"/>
      <c r="B57" s="8" t="s">
        <v>82</v>
      </c>
      <c r="C57" s="1"/>
      <c r="D57" s="1"/>
      <c r="E57" s="1"/>
      <c r="F57" s="1"/>
      <c r="G57" s="7"/>
      <c r="H57" s="1"/>
      <c r="J57" s="19"/>
      <c r="K57" s="20"/>
      <c r="L57" s="19"/>
      <c r="M57" s="20"/>
      <c r="N57" s="19"/>
      <c r="O57" s="20"/>
      <c r="P57" s="19"/>
      <c r="Q57" s="20"/>
    </row>
    <row r="58" spans="1:17" x14ac:dyDescent="0.15">
      <c r="A58" s="1"/>
      <c r="B58" s="1"/>
      <c r="C58" s="1" t="s">
        <v>83</v>
      </c>
      <c r="D58" s="26"/>
      <c r="E58" s="1"/>
      <c r="F58" s="1"/>
      <c r="G58" s="7" t="s">
        <v>84</v>
      </c>
      <c r="H58" s="1"/>
      <c r="J58" s="19"/>
      <c r="K58" s="20"/>
      <c r="L58" s="19" t="s">
        <v>193</v>
      </c>
      <c r="M58" s="20"/>
      <c r="N58" s="19" t="s">
        <v>193</v>
      </c>
      <c r="O58" s="20"/>
      <c r="P58" s="19"/>
      <c r="Q58" s="20"/>
    </row>
    <row r="59" spans="1:17" x14ac:dyDescent="0.15">
      <c r="A59" s="1"/>
      <c r="B59" s="1"/>
      <c r="C59" s="1" t="s">
        <v>85</v>
      </c>
      <c r="D59" s="26"/>
      <c r="E59" s="1"/>
      <c r="F59" s="1"/>
      <c r="G59" s="7" t="s">
        <v>86</v>
      </c>
      <c r="H59" s="1"/>
      <c r="J59" s="19"/>
      <c r="K59" s="20"/>
      <c r="L59" s="19" t="s">
        <v>194</v>
      </c>
      <c r="M59" s="20"/>
      <c r="N59" s="19" t="s">
        <v>194</v>
      </c>
      <c r="O59" s="20"/>
      <c r="P59" s="19"/>
      <c r="Q59" s="20"/>
    </row>
    <row r="60" spans="1:17" x14ac:dyDescent="0.15">
      <c r="A60" s="1"/>
      <c r="B60" s="1"/>
      <c r="C60" s="1" t="s">
        <v>87</v>
      </c>
      <c r="D60" s="26"/>
      <c r="E60" s="1"/>
      <c r="F60" s="1"/>
      <c r="G60" s="7" t="s">
        <v>88</v>
      </c>
      <c r="H60" s="1"/>
      <c r="J60" s="19"/>
      <c r="K60" s="20"/>
      <c r="L60" s="19" t="s">
        <v>195</v>
      </c>
      <c r="M60" s="20"/>
      <c r="N60" s="19" t="s">
        <v>195</v>
      </c>
      <c r="O60" s="20"/>
      <c r="P60" s="19"/>
      <c r="Q60" s="20"/>
    </row>
    <row r="61" spans="1:17" x14ac:dyDescent="0.15">
      <c r="A61" s="1"/>
      <c r="B61" s="1"/>
      <c r="C61" s="1"/>
      <c r="D61" s="1"/>
      <c r="E61" s="1"/>
      <c r="F61" s="1"/>
      <c r="G61" s="7"/>
      <c r="H61" s="1"/>
      <c r="J61" s="19"/>
      <c r="K61" s="20"/>
      <c r="L61" s="19"/>
      <c r="M61" s="20"/>
      <c r="N61" s="19"/>
      <c r="O61" s="20"/>
      <c r="P61" s="19"/>
      <c r="Q61" s="20"/>
    </row>
    <row r="62" spans="1:17" x14ac:dyDescent="0.15">
      <c r="A62" s="1"/>
      <c r="B62" s="8" t="s">
        <v>89</v>
      </c>
      <c r="C62" s="1"/>
      <c r="D62" s="1"/>
      <c r="E62" s="1"/>
      <c r="F62" s="1"/>
      <c r="G62" s="7"/>
      <c r="H62" s="1"/>
      <c r="J62" s="19"/>
      <c r="K62" s="20"/>
      <c r="L62" s="19"/>
      <c r="M62" s="20"/>
      <c r="N62" s="19"/>
      <c r="O62" s="20"/>
      <c r="P62" s="19"/>
      <c r="Q62" s="20"/>
    </row>
    <row r="63" spans="1:17" x14ac:dyDescent="0.15">
      <c r="A63" s="1"/>
      <c r="B63" s="1"/>
      <c r="C63" s="1" t="s">
        <v>90</v>
      </c>
      <c r="D63" s="26"/>
      <c r="E63" s="27" t="s">
        <v>17</v>
      </c>
      <c r="F63" s="1"/>
      <c r="G63" s="7" t="s">
        <v>91</v>
      </c>
      <c r="H63" s="1"/>
      <c r="J63" s="19"/>
      <c r="K63" s="20"/>
      <c r="L63" s="19" t="s">
        <v>196</v>
      </c>
      <c r="M63" s="20" t="s">
        <v>197</v>
      </c>
      <c r="N63" s="19" t="s">
        <v>196</v>
      </c>
      <c r="O63" s="20" t="s">
        <v>197</v>
      </c>
      <c r="P63" s="19"/>
      <c r="Q63" s="20"/>
    </row>
    <row r="64" spans="1:17" x14ac:dyDescent="0.15">
      <c r="A64" s="1"/>
      <c r="B64" s="1"/>
      <c r="C64" s="1" t="s">
        <v>92</v>
      </c>
      <c r="D64" s="26"/>
      <c r="E64" s="27" t="s">
        <v>16</v>
      </c>
      <c r="F64" s="1"/>
      <c r="G64" s="7" t="s">
        <v>91</v>
      </c>
      <c r="H64" s="1"/>
      <c r="J64" s="19"/>
      <c r="K64" s="20"/>
      <c r="L64" s="19" t="s">
        <v>198</v>
      </c>
      <c r="M64" s="20" t="s">
        <v>199</v>
      </c>
      <c r="N64" s="19" t="s">
        <v>198</v>
      </c>
      <c r="O64" s="20" t="s">
        <v>199</v>
      </c>
      <c r="P64" s="19"/>
      <c r="Q64" s="20"/>
    </row>
    <row r="65" spans="1:18" x14ac:dyDescent="0.15">
      <c r="A65" s="1"/>
      <c r="B65" s="1"/>
      <c r="C65" s="1" t="s">
        <v>93</v>
      </c>
      <c r="D65" s="26"/>
      <c r="E65" s="1" t="str">
        <f t="shared" ref="E65:E71" si="0">E64</f>
        <v>m</v>
      </c>
      <c r="F65" s="1"/>
      <c r="G65" s="7" t="s">
        <v>91</v>
      </c>
      <c r="H65" s="1"/>
      <c r="J65" s="19"/>
      <c r="K65" s="20"/>
      <c r="L65" s="19" t="s">
        <v>200</v>
      </c>
      <c r="M65" s="20"/>
      <c r="N65" s="19" t="s">
        <v>200</v>
      </c>
      <c r="O65" s="20"/>
      <c r="P65" s="19"/>
      <c r="Q65" s="20"/>
    </row>
    <row r="66" spans="1:18" x14ac:dyDescent="0.15">
      <c r="A66" s="1"/>
      <c r="B66" s="1"/>
      <c r="C66" s="1" t="s">
        <v>94</v>
      </c>
      <c r="D66" s="26"/>
      <c r="E66" s="1" t="str">
        <f t="shared" si="0"/>
        <v>m</v>
      </c>
      <c r="F66" s="1"/>
      <c r="G66" s="7" t="s">
        <v>91</v>
      </c>
      <c r="H66" s="1"/>
      <c r="J66" s="19"/>
      <c r="K66" s="20"/>
      <c r="L66" s="19" t="s">
        <v>201</v>
      </c>
      <c r="M66" s="20"/>
      <c r="N66" s="19" t="s">
        <v>201</v>
      </c>
      <c r="O66" s="20"/>
      <c r="P66" s="19"/>
      <c r="Q66" s="20"/>
    </row>
    <row r="67" spans="1:18" x14ac:dyDescent="0.15">
      <c r="A67" s="1"/>
      <c r="B67" s="1"/>
      <c r="C67" s="1" t="s">
        <v>95</v>
      </c>
      <c r="D67" s="26"/>
      <c r="E67" s="1" t="str">
        <f t="shared" si="0"/>
        <v>m</v>
      </c>
      <c r="F67" s="1"/>
      <c r="G67" s="7" t="s">
        <v>91</v>
      </c>
      <c r="H67" s="1"/>
      <c r="J67" s="19"/>
      <c r="K67" s="20"/>
      <c r="L67" s="19" t="s">
        <v>202</v>
      </c>
      <c r="M67" s="20"/>
      <c r="N67" s="19" t="s">
        <v>202</v>
      </c>
      <c r="O67" s="20"/>
      <c r="P67" s="19"/>
      <c r="Q67" s="20"/>
    </row>
    <row r="68" spans="1:18" x14ac:dyDescent="0.15">
      <c r="A68" s="1"/>
      <c r="B68" s="1"/>
      <c r="C68" s="1" t="s">
        <v>96</v>
      </c>
      <c r="D68" s="26"/>
      <c r="E68" s="1" t="str">
        <f t="shared" si="0"/>
        <v>m</v>
      </c>
      <c r="F68" s="1"/>
      <c r="G68" s="7" t="s">
        <v>91</v>
      </c>
      <c r="H68" s="1"/>
      <c r="J68" s="19"/>
      <c r="K68" s="20"/>
      <c r="L68" s="19" t="s">
        <v>203</v>
      </c>
      <c r="M68" s="20"/>
      <c r="N68" s="19" t="s">
        <v>203</v>
      </c>
      <c r="O68" s="20"/>
      <c r="P68" s="19"/>
      <c r="Q68" s="20"/>
    </row>
    <row r="69" spans="1:18" x14ac:dyDescent="0.15">
      <c r="A69" s="1"/>
      <c r="B69" s="1"/>
      <c r="C69" s="1" t="s">
        <v>97</v>
      </c>
      <c r="D69" s="26"/>
      <c r="E69" s="1" t="str">
        <f t="shared" si="0"/>
        <v>m</v>
      </c>
      <c r="F69" s="1"/>
      <c r="G69" s="7" t="s">
        <v>91</v>
      </c>
      <c r="H69" s="1"/>
      <c r="J69" s="19"/>
      <c r="K69" s="20"/>
      <c r="L69" s="19" t="s">
        <v>204</v>
      </c>
      <c r="M69" s="20"/>
      <c r="N69" s="19" t="s">
        <v>204</v>
      </c>
      <c r="O69" s="20"/>
      <c r="P69" s="19"/>
      <c r="Q69" s="20"/>
    </row>
    <row r="70" spans="1:18" x14ac:dyDescent="0.15">
      <c r="A70" s="1"/>
      <c r="B70" s="1"/>
      <c r="C70" s="1" t="s">
        <v>98</v>
      </c>
      <c r="D70" s="26"/>
      <c r="E70" s="1" t="str">
        <f t="shared" si="0"/>
        <v>m</v>
      </c>
      <c r="F70" s="1"/>
      <c r="G70" s="7" t="s">
        <v>91</v>
      </c>
      <c r="H70" s="1"/>
      <c r="J70" s="19"/>
      <c r="K70" s="20"/>
      <c r="L70" s="19" t="s">
        <v>205</v>
      </c>
      <c r="M70" s="20"/>
      <c r="N70" s="19" t="s">
        <v>205</v>
      </c>
      <c r="O70" s="20"/>
      <c r="P70" s="19"/>
      <c r="Q70" s="20"/>
    </row>
    <row r="71" spans="1:18" x14ac:dyDescent="0.15">
      <c r="A71" s="1"/>
      <c r="B71" s="1"/>
      <c r="C71" s="1" t="s">
        <v>99</v>
      </c>
      <c r="D71" s="26"/>
      <c r="E71" s="1" t="str">
        <f t="shared" si="0"/>
        <v>m</v>
      </c>
      <c r="F71" s="1"/>
      <c r="G71" s="7" t="s">
        <v>91</v>
      </c>
      <c r="H71" s="1"/>
      <c r="J71" s="19"/>
      <c r="K71" s="20"/>
      <c r="L71" s="19" t="s">
        <v>206</v>
      </c>
      <c r="M71" s="20"/>
      <c r="N71" s="19" t="s">
        <v>206</v>
      </c>
      <c r="O71" s="20"/>
      <c r="P71" s="19"/>
      <c r="Q71" s="20"/>
    </row>
    <row r="72" spans="1:18" x14ac:dyDescent="0.15">
      <c r="A72" s="1"/>
      <c r="B72" s="1"/>
      <c r="C72" s="1"/>
      <c r="D72" s="1"/>
      <c r="E72" s="1"/>
      <c r="F72" s="1"/>
      <c r="G72" s="11"/>
      <c r="H72" s="12"/>
      <c r="I72" s="15"/>
      <c r="J72" s="21"/>
      <c r="K72" s="22"/>
      <c r="L72" s="21"/>
      <c r="M72" s="22"/>
      <c r="N72" s="21"/>
      <c r="O72" s="22"/>
      <c r="P72" s="21"/>
      <c r="Q72" s="22"/>
      <c r="R72" s="15"/>
    </row>
    <row r="73" spans="1:18" x14ac:dyDescent="0.15">
      <c r="A73" s="1"/>
      <c r="B73" s="8" t="s">
        <v>124</v>
      </c>
      <c r="C73" s="1"/>
      <c r="D73" s="1"/>
      <c r="E73" s="1"/>
      <c r="F73" s="1"/>
      <c r="G73" s="11"/>
      <c r="H73" s="12"/>
      <c r="I73" s="15"/>
      <c r="J73" s="21"/>
      <c r="K73" s="22"/>
      <c r="L73" s="21"/>
      <c r="M73" s="22"/>
      <c r="N73" s="21"/>
      <c r="O73" s="22"/>
      <c r="P73" s="21"/>
      <c r="Q73" s="22"/>
      <c r="R73" s="15"/>
    </row>
    <row r="74" spans="1:18" x14ac:dyDescent="0.15">
      <c r="A74" s="1"/>
      <c r="B74" s="1"/>
      <c r="C74" s="1" t="s">
        <v>125</v>
      </c>
      <c r="D74" s="35"/>
      <c r="E74" s="37"/>
      <c r="F74" s="37"/>
      <c r="G74" s="36"/>
      <c r="H74" s="12"/>
      <c r="I74" s="15"/>
      <c r="J74" s="21" t="s">
        <v>130</v>
      </c>
      <c r="K74" s="22" t="s">
        <v>127</v>
      </c>
      <c r="L74" s="21"/>
      <c r="M74" s="22"/>
      <c r="N74" s="21"/>
      <c r="O74" s="22"/>
      <c r="P74" s="21"/>
      <c r="Q74" s="22"/>
      <c r="R74" s="15"/>
    </row>
    <row r="75" spans="1:18" x14ac:dyDescent="0.15">
      <c r="A75" s="1"/>
      <c r="B75" s="1"/>
      <c r="C75" s="1"/>
      <c r="D75" s="35"/>
      <c r="E75" s="37"/>
      <c r="F75" s="37"/>
      <c r="G75" s="36"/>
      <c r="H75" s="12"/>
      <c r="I75" s="15"/>
      <c r="J75" s="21"/>
      <c r="K75" s="22"/>
      <c r="L75" s="21"/>
      <c r="M75" s="22"/>
      <c r="N75" s="21"/>
      <c r="O75" s="22"/>
      <c r="P75" s="21"/>
      <c r="Q75" s="22"/>
      <c r="R75" s="15"/>
    </row>
    <row r="76" spans="1:18" x14ac:dyDescent="0.15">
      <c r="A76" s="1"/>
      <c r="B76" s="1"/>
      <c r="C76" s="1"/>
      <c r="D76" s="35"/>
      <c r="E76" s="37"/>
      <c r="F76" s="37"/>
      <c r="G76" s="36"/>
      <c r="H76" s="12"/>
      <c r="I76" s="15"/>
      <c r="J76" s="23"/>
      <c r="K76" s="24"/>
      <c r="L76" s="23"/>
      <c r="M76" s="24"/>
      <c r="N76" s="23"/>
      <c r="O76" s="24"/>
      <c r="P76" s="23"/>
      <c r="Q76" s="24"/>
      <c r="R76" s="15"/>
    </row>
    <row r="77" spans="1:18" x14ac:dyDescent="0.15">
      <c r="A77" s="1"/>
      <c r="B77" s="1"/>
      <c r="C77" s="1"/>
      <c r="D77" s="1"/>
      <c r="E77" s="1"/>
      <c r="F77" s="1"/>
      <c r="G77" s="12"/>
      <c r="H77" s="12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15">
      <c r="G78" s="14"/>
      <c r="H78" s="14"/>
      <c r="I78" s="15"/>
      <c r="J78" s="15"/>
      <c r="K78" s="15"/>
      <c r="L78" s="15"/>
      <c r="M78" s="15"/>
      <c r="N78" s="15"/>
      <c r="O78" s="15"/>
      <c r="P78" s="15"/>
      <c r="Q78" s="15"/>
      <c r="R78" s="15"/>
    </row>
  </sheetData>
  <sheetProtection algorithmName="SHA-512" hashValue="oCdUm+U5JJmB/sGSqIjAas6L2Fl4BDUp5MkWRviY4QfI2qOnPBj+MxSc39MLQRBJl9naNhsmGFG7WwNhAF8mnw==" saltValue="YfV/a8gOAN42ZoXJkwaRVg==" spinCount="100000" sheet="1" objects="1" scenarios="1" selectLockedCells="1"/>
  <mergeCells count="17">
    <mergeCell ref="D74:G74"/>
    <mergeCell ref="D75:G75"/>
    <mergeCell ref="D76:G76"/>
    <mergeCell ref="J3:K3"/>
    <mergeCell ref="D20:E20"/>
    <mergeCell ref="D21:E21"/>
    <mergeCell ref="D17:E17"/>
    <mergeCell ref="J2:Q2"/>
    <mergeCell ref="D13:E13"/>
    <mergeCell ref="D14:E14"/>
    <mergeCell ref="D15:E15"/>
    <mergeCell ref="D16:E16"/>
    <mergeCell ref="D8:E8"/>
    <mergeCell ref="D9:E9"/>
    <mergeCell ref="D10:E10"/>
    <mergeCell ref="D11:E11"/>
    <mergeCell ref="D12:E12"/>
  </mergeCells>
  <conditionalFormatting sqref="D49">
    <cfRule type="expression" dxfId="4" priority="5">
      <formula>$D$48="No"</formula>
    </cfRule>
  </conditionalFormatting>
  <conditionalFormatting sqref="D43">
    <cfRule type="expression" dxfId="3" priority="4">
      <formula>$D$39&lt;&gt;"Ground adjustable"</formula>
    </cfRule>
  </conditionalFormatting>
  <conditionalFormatting sqref="D28">
    <cfRule type="expression" dxfId="2" priority="3">
      <formula>$D$27&lt;&gt;"Experimental / Homebuilt"</formula>
    </cfRule>
  </conditionalFormatting>
  <conditionalFormatting sqref="D30:E30 D33:E33">
    <cfRule type="expression" dxfId="1" priority="2">
      <formula>$D$24="Helicopter"</formula>
    </cfRule>
  </conditionalFormatting>
  <conditionalFormatting sqref="E34">
    <cfRule type="expression" dxfId="0" priority="1" stopIfTrue="1">
      <formula>$D$24="Helicopter"</formula>
    </cfRule>
  </conditionalFormatting>
  <dataValidations disablePrompts="1" count="14">
    <dataValidation type="custom" errorStyle="warning" allowBlank="1" showInputMessage="1" showErrorMessage="1" errorTitle="Invalid data" error="Please enter a numeric value." sqref="D63:D71" xr:uid="{00000000-0002-0000-0000-000000000000}">
      <formula1>(ISNUMBER(D63) = TRUE)</formula1>
    </dataValidation>
    <dataValidation type="list" allowBlank="1" showInputMessage="1" showErrorMessage="1" sqref="D39" xr:uid="{00000000-0002-0000-0000-000001000000}">
      <formula1>$W$9:$W$12</formula1>
    </dataValidation>
    <dataValidation type="list" allowBlank="1" showInputMessage="1" showErrorMessage="1" sqref="D42" xr:uid="{00000000-0002-0000-0000-000002000000}">
      <formula1>$AD$9:$AD$14</formula1>
    </dataValidation>
    <dataValidation type="list" allowBlank="1" showInputMessage="1" showErrorMessage="1" sqref="D34" xr:uid="{00000000-0002-0000-0000-000003000000}">
      <formula1>$AC$9:$AC$14</formula1>
    </dataValidation>
    <dataValidation type="list" allowBlank="1" showInputMessage="1" showErrorMessage="1" sqref="D52" xr:uid="{00000000-0002-0000-0000-000004000000}">
      <formula1>$Z$9:$Z$39</formula1>
    </dataValidation>
    <dataValidation type="list" allowBlank="1" showInputMessage="1" showErrorMessage="1" sqref="D27" xr:uid="{00000000-0002-0000-0000-000005000000}">
      <formula1>$AB$9:$AB$11</formula1>
    </dataValidation>
    <dataValidation type="list" allowBlank="1" showInputMessage="1" showErrorMessage="1" sqref="E29:F29 E63:F63" xr:uid="{00000000-0002-0000-0000-000006000000}">
      <formula1>$T$9:$T$10</formula1>
    </dataValidation>
    <dataValidation type="list" allowBlank="1" showInputMessage="1" showErrorMessage="1" sqref="D48 D17:E17" xr:uid="{00000000-0002-0000-0000-000007000000}">
      <formula1>$AA$9:$AA$10</formula1>
    </dataValidation>
    <dataValidation type="list" allowBlank="1" showInputMessage="1" showErrorMessage="1" sqref="E54:F54 E51 F51:F52" xr:uid="{00000000-0002-0000-0000-000008000000}">
      <formula1>$Y$9:$Y$10</formula1>
    </dataValidation>
    <dataValidation type="list" allowBlank="1" showInputMessage="1" showErrorMessage="1" sqref="D40" xr:uid="{00000000-0002-0000-0000-000009000000}">
      <formula1>$X$9:$X$11</formula1>
    </dataValidation>
    <dataValidation type="list" allowBlank="1" showInputMessage="1" showErrorMessage="1" sqref="E32:F32" xr:uid="{00000000-0002-0000-0000-00000A000000}">
      <formula1>V_speed_units</formula1>
    </dataValidation>
    <dataValidation type="list" allowBlank="1" showInputMessage="1" showErrorMessage="1" sqref="E30:F30 E64:F64 E41:F41 F33:F34 E33" xr:uid="{00000000-0002-0000-0000-00000B000000}">
      <formula1>Length_units</formula1>
    </dataValidation>
    <dataValidation type="list" showInputMessage="1" showErrorMessage="1" sqref="E31:F31" xr:uid="{00000000-0002-0000-0000-00000C000000}">
      <formula1>Speed_units</formula1>
    </dataValidation>
    <dataValidation type="list" allowBlank="1" showInputMessage="1" showErrorMessage="1" sqref="D24" xr:uid="{00000000-0002-0000-0000-00000D000000}">
      <formula1>$AE$9:$AE$11</formula1>
    </dataValidation>
  </dataValidations>
  <pageMargins left="0.39370078740157483" right="0.31496062992125984" top="0.39370078740157483" bottom="0.39370078740157483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Datenformular</vt:lpstr>
      <vt:lpstr>Datenformular!Druckbereich</vt:lpstr>
      <vt:lpstr>Length_units</vt:lpstr>
      <vt:lpstr>Speed_units</vt:lpstr>
      <vt:lpstr>V_speed_units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Microsoft Office User</cp:lastModifiedBy>
  <cp:lastPrinted>2018-03-14T16:26:22Z</cp:lastPrinted>
  <dcterms:created xsi:type="dcterms:W3CDTF">2018-02-12T20:58:17Z</dcterms:created>
  <dcterms:modified xsi:type="dcterms:W3CDTF">2022-02-07T22:50:55Z</dcterms:modified>
</cp:coreProperties>
</file>